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720" yWindow="75" windowWidth="15600" windowHeight="7935"/>
  </bookViews>
  <sheets>
    <sheet name="FORM1" sheetId="1" r:id="rId1"/>
    <sheet name="Aux Balance" sheetId="12" r:id="rId2"/>
    <sheet name="Athletics Balance" sheetId="13" r:id="rId3"/>
    <sheet name="Sheet4" sheetId="5" r:id="rId4"/>
    <sheet name="Sheet3" sheetId="4" r:id="rId5"/>
    <sheet name="Sheet2" sheetId="3" r:id="rId6"/>
    <sheet name="Sheet1" sheetId="2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2" hidden="1">'Athletics Balance'!$A$1:$T$93</definedName>
    <definedName name="_xlnm._FilterDatabase" localSheetId="1" hidden="1">'Aux Balance'!$A$1:$T$112</definedName>
    <definedName name="_xlnm._FilterDatabase" localSheetId="3" hidden="1">Sheet4!#REF!</definedName>
    <definedName name="_SIX1">#REF!</definedName>
    <definedName name="add">#REF!</definedName>
    <definedName name="all">#REF!</definedName>
    <definedName name="estexp">FORM1!#REF!</definedName>
    <definedName name="POSIT">#REF!</definedName>
    <definedName name="_xlnm.Print_Area" localSheetId="0">FORM1!$A$1:$L$127</definedName>
    <definedName name="SIX">#REF!</definedName>
    <definedName name="top">#REF!</definedName>
  </definedNames>
  <calcPr calcId="144525"/>
</workbook>
</file>

<file path=xl/calcChain.xml><?xml version="1.0" encoding="utf-8"?>
<calcChain xmlns="http://schemas.openxmlformats.org/spreadsheetml/2006/main">
  <c r="K118" i="1" l="1"/>
  <c r="K117" i="1"/>
  <c r="T96" i="13" l="1"/>
  <c r="T114" i="12"/>
  <c r="I56" i="1" l="1"/>
  <c r="I52" i="1"/>
  <c r="K119" i="1" l="1"/>
  <c r="K13" i="1" l="1"/>
  <c r="K12" i="1"/>
  <c r="I50" i="1" l="1"/>
  <c r="I53" i="1"/>
  <c r="I54" i="1" l="1"/>
  <c r="I55" i="1"/>
  <c r="I92" i="1" l="1"/>
  <c r="I119" i="1" l="1"/>
  <c r="E47" i="1" l="1"/>
  <c r="K27" i="1" l="1"/>
  <c r="K25" i="1"/>
  <c r="K26" i="1"/>
  <c r="K24" i="1"/>
  <c r="K23" i="1"/>
  <c r="I27" i="1" l="1"/>
  <c r="I25" i="1"/>
  <c r="L27" i="1" l="1"/>
  <c r="I13" i="1" l="1"/>
  <c r="I12" i="1"/>
  <c r="I15" i="1"/>
  <c r="I14" i="1" l="1"/>
  <c r="G32" i="1" l="1"/>
  <c r="K77" i="1" l="1"/>
  <c r="X115" i="1" l="1"/>
  <c r="Q71" i="1" l="1"/>
  <c r="Q139" i="1" l="1"/>
  <c r="I133" i="1"/>
  <c r="E130" i="1"/>
  <c r="H128" i="1"/>
  <c r="F128" i="1"/>
  <c r="G122" i="1"/>
  <c r="E122" i="1"/>
  <c r="L120" i="1"/>
  <c r="L118" i="1"/>
  <c r="L113" i="1"/>
  <c r="K107" i="1"/>
  <c r="I107" i="1"/>
  <c r="G107" i="1"/>
  <c r="E107" i="1"/>
  <c r="L105" i="1"/>
  <c r="L104" i="1"/>
  <c r="L103" i="1"/>
  <c r="L102" i="1"/>
  <c r="L101" i="1"/>
  <c r="K98" i="1"/>
  <c r="I96" i="1"/>
  <c r="I98" i="1" s="1"/>
  <c r="G96" i="1"/>
  <c r="G98" i="1" s="1"/>
  <c r="E96" i="1"/>
  <c r="E98" i="1" s="1"/>
  <c r="L95" i="1"/>
  <c r="L92" i="1"/>
  <c r="L75" i="1"/>
  <c r="I75" i="1"/>
  <c r="G75" i="1"/>
  <c r="I74" i="1"/>
  <c r="G74" i="1"/>
  <c r="E74" i="1"/>
  <c r="E77" i="1" s="1"/>
  <c r="L72" i="1"/>
  <c r="L71" i="1"/>
  <c r="L70" i="1"/>
  <c r="K67" i="1"/>
  <c r="I67" i="1"/>
  <c r="P71" i="1" s="1"/>
  <c r="G67" i="1"/>
  <c r="E67" i="1"/>
  <c r="L63" i="1"/>
  <c r="L62" i="1"/>
  <c r="K59" i="1"/>
  <c r="I59" i="1"/>
  <c r="O50" i="1" s="1"/>
  <c r="G59" i="1"/>
  <c r="E59" i="1"/>
  <c r="L57" i="1"/>
  <c r="L56" i="1"/>
  <c r="L55" i="1"/>
  <c r="L54" i="1"/>
  <c r="L53" i="1"/>
  <c r="L52" i="1"/>
  <c r="L51" i="1"/>
  <c r="L50" i="1"/>
  <c r="L40" i="1"/>
  <c r="L82" i="1" s="1"/>
  <c r="L26" i="1"/>
  <c r="L25" i="1"/>
  <c r="L24" i="1"/>
  <c r="L23" i="1"/>
  <c r="G17" i="1"/>
  <c r="E17" i="1"/>
  <c r="K15" i="1"/>
  <c r="L15" i="1"/>
  <c r="L14" i="1"/>
  <c r="L13" i="1"/>
  <c r="I17" i="1"/>
  <c r="I77" i="1" l="1"/>
  <c r="L77" i="1" s="1"/>
  <c r="L67" i="1"/>
  <c r="I109" i="1"/>
  <c r="K79" i="1"/>
  <c r="G77" i="1"/>
  <c r="G79" i="1" s="1"/>
  <c r="E132" i="1"/>
  <c r="K109" i="1"/>
  <c r="Q50" i="1"/>
  <c r="L59" i="1"/>
  <c r="L107" i="1"/>
  <c r="E109" i="1"/>
  <c r="L98" i="1"/>
  <c r="E79" i="1"/>
  <c r="L12" i="1"/>
  <c r="L17" i="1"/>
  <c r="L74" i="1"/>
  <c r="L96" i="1"/>
  <c r="G109" i="1"/>
  <c r="L117" i="1"/>
  <c r="I79" i="1" l="1"/>
  <c r="I111" i="1" s="1"/>
  <c r="L109" i="1"/>
  <c r="G111" i="1"/>
  <c r="K111" i="1"/>
  <c r="E111" i="1"/>
  <c r="L79" i="1" l="1"/>
  <c r="L111" i="1"/>
  <c r="G37" i="1" l="1"/>
  <c r="G128" i="1" s="1"/>
  <c r="E32" i="1" l="1"/>
  <c r="E37" i="1" l="1"/>
  <c r="E128" i="1" l="1"/>
  <c r="L22" i="1" l="1"/>
  <c r="K32" i="1" l="1"/>
  <c r="K17" i="1" l="1"/>
  <c r="L119" i="1" l="1"/>
  <c r="I122" i="1"/>
  <c r="I130" i="1"/>
  <c r="L122" i="1" l="1"/>
  <c r="I132" i="1"/>
  <c r="L30" i="1" l="1"/>
  <c r="L28" i="1" l="1"/>
  <c r="L21" i="1"/>
  <c r="K122" i="1" l="1"/>
  <c r="I32" i="1" l="1"/>
  <c r="L29" i="1"/>
  <c r="L32" i="1" l="1"/>
  <c r="P92" i="1" l="1"/>
  <c r="P94" i="1" s="1"/>
  <c r="P97" i="1" s="1"/>
  <c r="L35" i="1"/>
  <c r="N111" i="1"/>
  <c r="I138" i="1"/>
  <c r="I37" i="1"/>
  <c r="I128" i="1" l="1"/>
  <c r="L37" i="1"/>
  <c r="K139" i="1" l="1"/>
  <c r="K137" i="1"/>
  <c r="N109" i="1" l="1"/>
  <c r="N130" i="1" s="1"/>
  <c r="P131" i="1"/>
  <c r="P132" i="1" s="1"/>
  <c r="K138" i="1"/>
  <c r="K37" i="1"/>
  <c r="K128" i="1" s="1"/>
  <c r="X116" i="1" s="1"/>
</calcChain>
</file>

<file path=xl/sharedStrings.xml><?xml version="1.0" encoding="utf-8"?>
<sst xmlns="http://schemas.openxmlformats.org/spreadsheetml/2006/main" count="4031" uniqueCount="349">
  <si>
    <t>FORM I</t>
  </si>
  <si>
    <t xml:space="preserve"> TENNESSEE STATE UNIVERSITY</t>
  </si>
  <si>
    <t>Page</t>
  </si>
  <si>
    <t>SUMMARY OF UNRESTRICTED CURRENT FUNDS AVAILABLE AND APPLIED</t>
  </si>
  <si>
    <t>Estimated</t>
  </si>
  <si>
    <t>Percent</t>
  </si>
  <si>
    <t>Actual</t>
  </si>
  <si>
    <t>Budget</t>
  </si>
  <si>
    <t>Change Over</t>
  </si>
  <si>
    <t>Unrestricted Current Fund Balances</t>
  </si>
  <si>
    <t xml:space="preserve">  at Beginning of Period:</t>
  </si>
  <si>
    <t>0505  Allocation for Encumbrances</t>
  </si>
  <si>
    <t>0510  Allocation for Working Capital</t>
  </si>
  <si>
    <t>0515  Special Allocations</t>
  </si>
  <si>
    <t>0520  Unallocated Balance</t>
  </si>
  <si>
    <t xml:space="preserve"> </t>
  </si>
  <si>
    <t>Total Balances</t>
  </si>
  <si>
    <t>Revenues</t>
  </si>
  <si>
    <t>A.  Educational and General</t>
  </si>
  <si>
    <t>1005  Tuition and Fees</t>
  </si>
  <si>
    <t>1015  State Appropriations</t>
  </si>
  <si>
    <t>1025  Federal Grants and Contracts</t>
  </si>
  <si>
    <t>1030  State Grants and Contracts</t>
  </si>
  <si>
    <t>1035  Local Gifts, Grants and Contracts</t>
  </si>
  <si>
    <t>1040  Private Gifts, Grants and Contracts</t>
  </si>
  <si>
    <t>1050  Sales &amp; Services of Educ. Depts.</t>
  </si>
  <si>
    <t>1060  Other Sources</t>
  </si>
  <si>
    <t>Total Educ. &amp; General</t>
  </si>
  <si>
    <t>B.  Sales/Svs Aux Enterprises</t>
  </si>
  <si>
    <t>1505  B.  Sales/Svs Aux Enterprises</t>
  </si>
  <si>
    <t>Total Revenues</t>
  </si>
  <si>
    <t>Expenditures</t>
  </si>
  <si>
    <t>A.  Education &amp; General Expenditures</t>
  </si>
  <si>
    <t>2000  Instruction</t>
  </si>
  <si>
    <t>2500  Research</t>
  </si>
  <si>
    <t>3000  Public Service</t>
  </si>
  <si>
    <t>3500  Academic Support</t>
  </si>
  <si>
    <t>4000  Student Services</t>
  </si>
  <si>
    <t>4500  Institutional Support</t>
  </si>
  <si>
    <t>5000  Operation &amp; Maint. of Plant</t>
  </si>
  <si>
    <t>5500  Scholarships &amp; Fellowships</t>
  </si>
  <si>
    <t>Educ. &amp; Gen. Expenditures</t>
  </si>
  <si>
    <t>Mandatory Transfers</t>
  </si>
  <si>
    <t>6005  Principal &amp; Interest</t>
  </si>
  <si>
    <t>6010  Renewals &amp; Replacements</t>
  </si>
  <si>
    <t>6015  Loan Fund Matching Grant</t>
  </si>
  <si>
    <t>6005  Other Mandatory Transfers</t>
  </si>
  <si>
    <t>Total Mandatory Transfers</t>
  </si>
  <si>
    <t>Non-Mandatory Transfers for:</t>
  </si>
  <si>
    <t>6505  Transfers to Unexpended Plant Fund</t>
  </si>
  <si>
    <t>6507  Transfers to Renewal and Replacement</t>
  </si>
  <si>
    <t>6510  Other Transfers</t>
  </si>
  <si>
    <t>6511  Transfers from Unexpended Plant Fund</t>
  </si>
  <si>
    <t>6512  Transfers from Renewal and Replacement</t>
  </si>
  <si>
    <t>6515  Transfers from Other Funds</t>
  </si>
  <si>
    <t>Total Non-Mandatory Transfers</t>
  </si>
  <si>
    <t>Total Education and General</t>
  </si>
  <si>
    <t>B.  Auxiliary Enterprises Expenditures</t>
  </si>
  <si>
    <t>7005 Auxiliary Enterprises Expenditures</t>
  </si>
  <si>
    <t>Mandatory Transfers for:</t>
  </si>
  <si>
    <t>7505  Principal and Interest</t>
  </si>
  <si>
    <t>7510  Renewals and Replacements</t>
  </si>
  <si>
    <t>8005  Transfers to Unexpended Plant Fund</t>
  </si>
  <si>
    <t>8007  Transfers to Renewal and Replacement</t>
  </si>
  <si>
    <t>8010  Other Transfers</t>
  </si>
  <si>
    <t>8012  Transfers from Renewal and Replacement</t>
  </si>
  <si>
    <t>8015  Transfers from Other Funds</t>
  </si>
  <si>
    <t>Total Auxiliary Enterprises</t>
  </si>
  <si>
    <t>Total Expenditures &amp; Transfers</t>
  </si>
  <si>
    <t>8405  Prior Period Adjustments</t>
  </si>
  <si>
    <t xml:space="preserve">  at End of Period:</t>
  </si>
  <si>
    <t>8505  Allocation for Encumbrances</t>
  </si>
  <si>
    <t>8510  Allocation for Working Capital</t>
  </si>
  <si>
    <t>8515  Special Allocations</t>
  </si>
  <si>
    <t>8520  Unallocated Balance</t>
  </si>
  <si>
    <t xml:space="preserve">*Rounding differences between financial statements and budget reflected </t>
  </si>
  <si>
    <t>in unallocated balance.  Adjustment of $(21.00).</t>
  </si>
  <si>
    <t>CHECKSUM</t>
  </si>
  <si>
    <t xml:space="preserve">October </t>
  </si>
  <si>
    <t xml:space="preserve">July </t>
  </si>
  <si>
    <t>1045  Foundation Gifts</t>
  </si>
  <si>
    <t>1055  Sales &amp; Services of Other Activities</t>
  </si>
  <si>
    <t>2015-16</t>
  </si>
  <si>
    <t>Auxiliary  Estimated</t>
  </si>
  <si>
    <t>Auxiliary  Proposed</t>
  </si>
  <si>
    <t>2016-17</t>
  </si>
  <si>
    <t>2017-18</t>
  </si>
  <si>
    <t>COA Code</t>
  </si>
  <si>
    <t>COA Description</t>
  </si>
  <si>
    <t>Budget Duration Code</t>
  </si>
  <si>
    <t>Budget ID</t>
  </si>
  <si>
    <t>Budget Description</t>
  </si>
  <si>
    <t>Budget Phase Code</t>
  </si>
  <si>
    <t>Budget Phase Description</t>
  </si>
  <si>
    <t>Fund Code</t>
  </si>
  <si>
    <t>Fund Description</t>
  </si>
  <si>
    <t>Organization Code</t>
  </si>
  <si>
    <t>Organization Description</t>
  </si>
  <si>
    <t>Account Code</t>
  </si>
  <si>
    <t>Account Description</t>
  </si>
  <si>
    <t>Program Code</t>
  </si>
  <si>
    <t>Program Description</t>
  </si>
  <si>
    <t>Activity Code</t>
  </si>
  <si>
    <t>Activity Description</t>
  </si>
  <si>
    <t>Location Code</t>
  </si>
  <si>
    <t>Location Description</t>
  </si>
  <si>
    <t>Budget Amount</t>
  </si>
  <si>
    <t>S</t>
  </si>
  <si>
    <t>Tennessee State University</t>
  </si>
  <si>
    <t>P</t>
  </si>
  <si>
    <t>FY2017</t>
  </si>
  <si>
    <t>Budget FY2016-2017</t>
  </si>
  <si>
    <t>184P</t>
  </si>
  <si>
    <t>Proposed Next Year FY2017-2018</t>
  </si>
  <si>
    <t>310000</t>
  </si>
  <si>
    <t>Bookstore</t>
  </si>
  <si>
    <t>25110</t>
  </si>
  <si>
    <t>59000</t>
  </si>
  <si>
    <t>700</t>
  </si>
  <si>
    <t>Auxiliary Enterprises</t>
  </si>
  <si>
    <t/>
  </si>
  <si>
    <t>74000</t>
  </si>
  <si>
    <t>Operating Expense Budget Pool</t>
  </si>
  <si>
    <t>320000</t>
  </si>
  <si>
    <t>Food Services</t>
  </si>
  <si>
    <t>25120</t>
  </si>
  <si>
    <t>Food Service</t>
  </si>
  <si>
    <t>59100</t>
  </si>
  <si>
    <t>Student Sales Food Service</t>
  </si>
  <si>
    <t>59150</t>
  </si>
  <si>
    <t>Other Commissions</t>
  </si>
  <si>
    <t>76100</t>
  </si>
  <si>
    <t>Stores For Resale Reissue Or Manuf</t>
  </si>
  <si>
    <t>330000</t>
  </si>
  <si>
    <t>Student Housing</t>
  </si>
  <si>
    <t>23475</t>
  </si>
  <si>
    <t>Housing Custodial</t>
  </si>
  <si>
    <t>61300</t>
  </si>
  <si>
    <t>Supporting Salaries</t>
  </si>
  <si>
    <t>62000</t>
  </si>
  <si>
    <t>Employee Benefits Budget Pool</t>
  </si>
  <si>
    <t>52000</t>
  </si>
  <si>
    <t>Dir Of Residence Life</t>
  </si>
  <si>
    <t>59200</t>
  </si>
  <si>
    <t>59250</t>
  </si>
  <si>
    <t>Rentals</t>
  </si>
  <si>
    <t>59290</t>
  </si>
  <si>
    <t>Housing Fines</t>
  </si>
  <si>
    <t>61100</t>
  </si>
  <si>
    <t>Administrative Salaries</t>
  </si>
  <si>
    <t>61600</t>
  </si>
  <si>
    <t>Professional Support Salaries</t>
  </si>
  <si>
    <t>73000</t>
  </si>
  <si>
    <t>Travel Budget Pool</t>
  </si>
  <si>
    <t>78000</t>
  </si>
  <si>
    <t>Capital Expense Budget Pool</t>
  </si>
  <si>
    <t>52010</t>
  </si>
  <si>
    <t>Housing Maintenance</t>
  </si>
  <si>
    <t>52020</t>
  </si>
  <si>
    <t>Housing Security</t>
  </si>
  <si>
    <t>52040</t>
  </si>
  <si>
    <t>Housing Cable Serv</t>
  </si>
  <si>
    <t>52050</t>
  </si>
  <si>
    <t>Housing Phone Serv</t>
  </si>
  <si>
    <t>52055</t>
  </si>
  <si>
    <t>Housing Laundry Services</t>
  </si>
  <si>
    <t>52080</t>
  </si>
  <si>
    <t>Housing Computer Operations</t>
  </si>
  <si>
    <t>52100</t>
  </si>
  <si>
    <t>Hale Hall</t>
  </si>
  <si>
    <t>52110</t>
  </si>
  <si>
    <t>Watson Hall</t>
  </si>
  <si>
    <t>52120</t>
  </si>
  <si>
    <t>Boyd Hall</t>
  </si>
  <si>
    <t>52130</t>
  </si>
  <si>
    <t>Eppse Hall</t>
  </si>
  <si>
    <t>52140</t>
  </si>
  <si>
    <t>Wilson Hall</t>
  </si>
  <si>
    <t>52150</t>
  </si>
  <si>
    <t>Rudolph Res Ctr</t>
  </si>
  <si>
    <t>52160</t>
  </si>
  <si>
    <t>New Residence Center</t>
  </si>
  <si>
    <t>52170</t>
  </si>
  <si>
    <t>Ford Complex</t>
  </si>
  <si>
    <t>71031</t>
  </si>
  <si>
    <t>Mandatory Aux New Apartments</t>
  </si>
  <si>
    <t>81140</t>
  </si>
  <si>
    <t>Trans Debt Ret Mandt</t>
  </si>
  <si>
    <t>71032</t>
  </si>
  <si>
    <t>Mandatory Aux Dorm Renov</t>
  </si>
  <si>
    <t>71033</t>
  </si>
  <si>
    <t>Mandatory Aux Ford Complex</t>
  </si>
  <si>
    <t>71034</t>
  </si>
  <si>
    <t>Student Housing Fire Safety</t>
  </si>
  <si>
    <t>71041</t>
  </si>
  <si>
    <t>Non Mandatory Aux Unexpended</t>
  </si>
  <si>
    <t>82100</t>
  </si>
  <si>
    <t>Transfers To Unexpended Plant</t>
  </si>
  <si>
    <t>71042</t>
  </si>
  <si>
    <t>Non Mandatory Aux R and R</t>
  </si>
  <si>
    <t>82200</t>
  </si>
  <si>
    <t>Transfers To Renew and Replace</t>
  </si>
  <si>
    <t>340000</t>
  </si>
  <si>
    <t>Vending Copiers and Other than Food</t>
  </si>
  <si>
    <t>21300</t>
  </si>
  <si>
    <t>Other Auxiliary</t>
  </si>
  <si>
    <t>59400</t>
  </si>
  <si>
    <t>Vending</t>
  </si>
  <si>
    <t>25060</t>
  </si>
  <si>
    <t>Copying Service</t>
  </si>
  <si>
    <t>25070</t>
  </si>
  <si>
    <t>Copying Recovery</t>
  </si>
  <si>
    <t>25080</t>
  </si>
  <si>
    <t>Contract Copying</t>
  </si>
  <si>
    <t>25090</t>
  </si>
  <si>
    <t>Contract Copying Rec</t>
  </si>
  <si>
    <t>360000</t>
  </si>
  <si>
    <t>Telecommunications</t>
  </si>
  <si>
    <t>40200</t>
  </si>
  <si>
    <t>Telecommunication Services</t>
  </si>
  <si>
    <t>40201</t>
  </si>
  <si>
    <t>Telecomm Student Info Recov</t>
  </si>
  <si>
    <t>370000</t>
  </si>
  <si>
    <t>Post Office</t>
  </si>
  <si>
    <t>25100</t>
  </si>
  <si>
    <t>59650</t>
  </si>
  <si>
    <t>380000</t>
  </si>
  <si>
    <t>Parking</t>
  </si>
  <si>
    <t>11705</t>
  </si>
  <si>
    <t>59300</t>
  </si>
  <si>
    <t>Parking Permits</t>
  </si>
  <si>
    <t>59350</t>
  </si>
  <si>
    <t>Parking Fines</t>
  </si>
  <si>
    <t>23485</t>
  </si>
  <si>
    <t>Parking Lots</t>
  </si>
  <si>
    <t>23487</t>
  </si>
  <si>
    <t>Parking Services</t>
  </si>
  <si>
    <t>23489</t>
  </si>
  <si>
    <t>Park and Ride</t>
  </si>
  <si>
    <t>390000</t>
  </si>
  <si>
    <t>Other Auxiliary Enterprises</t>
  </si>
  <si>
    <t>59720</t>
  </si>
  <si>
    <t>Duplicate I D Fees</t>
  </si>
  <si>
    <t>25500</t>
  </si>
  <si>
    <t>Auxiliary Services</t>
  </si>
  <si>
    <t>25505</t>
  </si>
  <si>
    <t>Student ID/Access Services</t>
  </si>
  <si>
    <t>71031,32,33,34</t>
  </si>
  <si>
    <t>110001</t>
  </si>
  <si>
    <t>Undesignated E and G</t>
  </si>
  <si>
    <t>11701</t>
  </si>
  <si>
    <t>Athletic Fee</t>
  </si>
  <si>
    <t>58349</t>
  </si>
  <si>
    <t>Student Athletic Fees</t>
  </si>
  <si>
    <t>100</t>
  </si>
  <si>
    <t>Revenue Transactions</t>
  </si>
  <si>
    <t>11703</t>
  </si>
  <si>
    <t>Program and Advertising</t>
  </si>
  <si>
    <t>58260</t>
  </si>
  <si>
    <t>Athletic Prog Advertmnts</t>
  </si>
  <si>
    <t>58270</t>
  </si>
  <si>
    <t>11707</t>
  </si>
  <si>
    <t>Concessions</t>
  </si>
  <si>
    <t>58290</t>
  </si>
  <si>
    <t>Concessions Football</t>
  </si>
  <si>
    <t>11709</t>
  </si>
  <si>
    <t>Radio and TV</t>
  </si>
  <si>
    <t>58200</t>
  </si>
  <si>
    <t>Radio TV Special Event Revenues</t>
  </si>
  <si>
    <t>11711</t>
  </si>
  <si>
    <t>OVC</t>
  </si>
  <si>
    <t>58180</t>
  </si>
  <si>
    <t>Other Conference Distributions</t>
  </si>
  <si>
    <t>11713</t>
  </si>
  <si>
    <t>NCAA Sports Sponsors</t>
  </si>
  <si>
    <t>58170</t>
  </si>
  <si>
    <t>NCAA Sports Sponsorship</t>
  </si>
  <si>
    <t>11715</t>
  </si>
  <si>
    <t>NCAA Grant In Aid</t>
  </si>
  <si>
    <t>58150</t>
  </si>
  <si>
    <t>11717</t>
  </si>
  <si>
    <t>NCAA Acad Enhancemnt</t>
  </si>
  <si>
    <t>58160</t>
  </si>
  <si>
    <t>NCAA Academic Enhancement</t>
  </si>
  <si>
    <t>11719</t>
  </si>
  <si>
    <t>Athletic Fundraising</t>
  </si>
  <si>
    <t>58320</t>
  </si>
  <si>
    <t>Athletic Fund Raising</t>
  </si>
  <si>
    <t>11731</t>
  </si>
  <si>
    <t>Ticket Manager</t>
  </si>
  <si>
    <t>400</t>
  </si>
  <si>
    <t>Student Services</t>
  </si>
  <si>
    <t>11733</t>
  </si>
  <si>
    <t>Athletics Director</t>
  </si>
  <si>
    <t>11735</t>
  </si>
  <si>
    <t>Athletics</t>
  </si>
  <si>
    <t>58250</t>
  </si>
  <si>
    <t>Other Collegiate Athletics</t>
  </si>
  <si>
    <t>11737</t>
  </si>
  <si>
    <t>Athletics Compliance</t>
  </si>
  <si>
    <t>11739</t>
  </si>
  <si>
    <t>Athletic Trainer</t>
  </si>
  <si>
    <t>11741</t>
  </si>
  <si>
    <t>Academic Counselor</t>
  </si>
  <si>
    <t>11751</t>
  </si>
  <si>
    <t>Football</t>
  </si>
  <si>
    <t>79000</t>
  </si>
  <si>
    <t>Scholarships and Fellow Budget Pool</t>
  </si>
  <si>
    <t>11755</t>
  </si>
  <si>
    <t>Football Events</t>
  </si>
  <si>
    <t>11759</t>
  </si>
  <si>
    <t>Game Receipts Football</t>
  </si>
  <si>
    <t>58000</t>
  </si>
  <si>
    <t>Game Event Taxable Ticket Sales</t>
  </si>
  <si>
    <t>11761</t>
  </si>
  <si>
    <t>Guarantees Football</t>
  </si>
  <si>
    <t>58100</t>
  </si>
  <si>
    <t>11763</t>
  </si>
  <si>
    <t>Men's Basketball</t>
  </si>
  <si>
    <t>11767</t>
  </si>
  <si>
    <t>Game Receipts Basketball Men</t>
  </si>
  <si>
    <t>11769</t>
  </si>
  <si>
    <t>Guarantees Basketball Men</t>
  </si>
  <si>
    <t>58110</t>
  </si>
  <si>
    <t>11771</t>
  </si>
  <si>
    <t>Men's Golf</t>
  </si>
  <si>
    <t>11773</t>
  </si>
  <si>
    <t>Men's Tennis</t>
  </si>
  <si>
    <t>11775</t>
  </si>
  <si>
    <t>Men's Track</t>
  </si>
  <si>
    <t>11781</t>
  </si>
  <si>
    <t>Women's Basketball</t>
  </si>
  <si>
    <t>11787</t>
  </si>
  <si>
    <t>Guarantees Basketball Women</t>
  </si>
  <si>
    <t>58120</t>
  </si>
  <si>
    <t>11788</t>
  </si>
  <si>
    <t>Guarantees Other Women Sports</t>
  </si>
  <si>
    <t>58130</t>
  </si>
  <si>
    <t>Guarantees Other Sports</t>
  </si>
  <si>
    <t>11789</t>
  </si>
  <si>
    <t>Women's Tennis</t>
  </si>
  <si>
    <t>11791</t>
  </si>
  <si>
    <t>Women's Volleyball</t>
  </si>
  <si>
    <t>11793</t>
  </si>
  <si>
    <t>Women's Track</t>
  </si>
  <si>
    <t>11797</t>
  </si>
  <si>
    <t>Women's Softball</t>
  </si>
  <si>
    <t>11799</t>
  </si>
  <si>
    <t>Women's Golf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</si>
</sst>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</numFmts>
  <fonts count="13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2"/>
      <name val="System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0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12" fillId="0" borderId="0"/>
    <xf numFmtId="8" fontId="3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5" fillId="2" borderId="0" xfId="0" applyFont="1" applyFill="1"/>
    <xf numFmtId="0" fontId="6" fillId="0" borderId="0" xfId="0" applyFont="1"/>
    <xf numFmtId="1" fontId="5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22" fontId="8" fillId="2" borderId="0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43" fontId="7" fillId="0" borderId="0" xfId="0" applyNumberFormat="1" applyFont="1" applyAlignment="1">
      <alignment horizontal="left"/>
    </xf>
    <xf numFmtId="39" fontId="5" fillId="2" borderId="0" xfId="0" applyNumberFormat="1" applyFont="1" applyFill="1" applyAlignment="1">
      <alignment horizontal="left"/>
    </xf>
    <xf numFmtId="0" fontId="6" fillId="0" borderId="0" xfId="0" applyFont="1" applyBorder="1"/>
    <xf numFmtId="0" fontId="5" fillId="2" borderId="0" xfId="0" applyFont="1" applyFill="1" applyAlignment="1">
      <alignment horizontal="left"/>
    </xf>
    <xf numFmtId="0" fontId="7" fillId="0" borderId="0" xfId="0" applyFont="1"/>
    <xf numFmtId="22" fontId="7" fillId="0" borderId="0" xfId="0" applyNumberFormat="1" applyFont="1" applyAlignment="1">
      <alignment horizontal="left"/>
    </xf>
    <xf numFmtId="5" fontId="7" fillId="0" borderId="0" xfId="0" applyNumberFormat="1" applyFont="1" applyAlignment="1">
      <alignment horizontal="left"/>
    </xf>
    <xf numFmtId="10" fontId="6" fillId="2" borderId="0" xfId="0" applyNumberFormat="1" applyFont="1" applyFill="1" applyAlignment="1">
      <alignment horizontal="right"/>
    </xf>
    <xf numFmtId="10" fontId="6" fillId="2" borderId="0" xfId="0" applyNumberFormat="1" applyFont="1" applyFill="1" applyAlignment="1">
      <alignment horizontal="left"/>
    </xf>
    <xf numFmtId="0" fontId="7" fillId="0" borderId="0" xfId="0" applyFont="1" applyBorder="1"/>
    <xf numFmtId="43" fontId="7" fillId="0" borderId="0" xfId="0" applyNumberFormat="1" applyFont="1"/>
    <xf numFmtId="5" fontId="6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center"/>
    </xf>
    <xf numFmtId="43" fontId="6" fillId="0" borderId="0" xfId="0" applyNumberFormat="1" applyFont="1"/>
    <xf numFmtId="10" fontId="6" fillId="0" borderId="0" xfId="0" applyNumberFormat="1" applyFont="1" applyAlignment="1">
      <alignment horizontal="right"/>
    </xf>
    <xf numFmtId="0" fontId="6" fillId="2" borderId="0" xfId="0" applyFont="1" applyFill="1"/>
    <xf numFmtId="0" fontId="5" fillId="3" borderId="0" xfId="0" applyFont="1" applyFill="1" applyAlignment="1">
      <alignment vertical="center"/>
    </xf>
    <xf numFmtId="5" fontId="5" fillId="3" borderId="0" xfId="0" applyNumberFormat="1" applyFont="1" applyFill="1" applyAlignment="1">
      <alignment vertical="center"/>
    </xf>
    <xf numFmtId="5" fontId="6" fillId="0" borderId="0" xfId="0" applyNumberFormat="1" applyFont="1"/>
    <xf numFmtId="39" fontId="6" fillId="0" borderId="0" xfId="0" applyNumberFormat="1" applyFont="1"/>
    <xf numFmtId="41" fontId="6" fillId="0" borderId="0" xfId="0" applyNumberFormat="1" applyFont="1" applyBorder="1"/>
    <xf numFmtId="10" fontId="6" fillId="0" borderId="0" xfId="0" applyNumberFormat="1" applyFont="1"/>
    <xf numFmtId="0" fontId="6" fillId="3" borderId="0" xfId="0" applyFont="1" applyFill="1" applyAlignment="1">
      <alignment vertical="center"/>
    </xf>
    <xf numFmtId="5" fontId="6" fillId="3" borderId="0" xfId="0" applyNumberFormat="1" applyFont="1" applyFill="1" applyAlignment="1">
      <alignment vertical="center"/>
    </xf>
    <xf numFmtId="0" fontId="9" fillId="0" borderId="0" xfId="0" applyFont="1"/>
    <xf numFmtId="0" fontId="6" fillId="0" borderId="0" xfId="0" applyFont="1" applyAlignment="1">
      <alignment vertical="top"/>
    </xf>
    <xf numFmtId="5" fontId="6" fillId="0" borderId="0" xfId="0" applyNumberFormat="1" applyFont="1" applyAlignment="1">
      <alignment vertical="top"/>
    </xf>
    <xf numFmtId="41" fontId="6" fillId="0" borderId="0" xfId="1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43" fontId="6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10" fontId="6" fillId="0" borderId="0" xfId="0" applyNumberFormat="1" applyFont="1" applyAlignment="1">
      <alignment vertical="top"/>
    </xf>
    <xf numFmtId="0" fontId="5" fillId="0" borderId="0" xfId="0" applyFont="1"/>
    <xf numFmtId="43" fontId="6" fillId="0" borderId="0" xfId="0" applyNumberFormat="1" applyFont="1" applyBorder="1"/>
    <xf numFmtId="0" fontId="10" fillId="0" borderId="0" xfId="0" applyFont="1"/>
    <xf numFmtId="5" fontId="10" fillId="0" borderId="0" xfId="0" applyNumberFormat="1" applyFont="1"/>
    <xf numFmtId="37" fontId="10" fillId="0" borderId="0" xfId="0" applyNumberFormat="1" applyFont="1"/>
    <xf numFmtId="10" fontId="10" fillId="0" borderId="0" xfId="0" applyNumberFormat="1" applyFont="1" applyAlignment="1">
      <alignment horizontal="right"/>
    </xf>
    <xf numFmtId="0" fontId="10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43" fontId="5" fillId="0" borderId="0" xfId="0" applyNumberFormat="1" applyFont="1" applyAlignment="1">
      <alignment horizontal="left"/>
    </xf>
    <xf numFmtId="10" fontId="5" fillId="2" borderId="0" xfId="0" applyNumberFormat="1" applyFont="1" applyFill="1" applyAlignment="1">
      <alignment horizontal="left"/>
    </xf>
    <xf numFmtId="5" fontId="10" fillId="0" borderId="0" xfId="0" applyNumberFormat="1" applyFont="1" applyAlignment="1">
      <alignment horizontal="center"/>
    </xf>
    <xf numFmtId="43" fontId="10" fillId="0" borderId="0" xfId="0" applyNumberFormat="1" applyFont="1"/>
    <xf numFmtId="0" fontId="10" fillId="3" borderId="0" xfId="0" applyFont="1" applyFill="1" applyAlignment="1">
      <alignment vertical="center"/>
    </xf>
    <xf numFmtId="5" fontId="10" fillId="3" borderId="0" xfId="0" applyNumberFormat="1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5" fontId="10" fillId="2" borderId="0" xfId="0" applyNumberFormat="1" applyFont="1" applyFill="1"/>
    <xf numFmtId="10" fontId="6" fillId="0" borderId="0" xfId="0" applyNumberFormat="1" applyFont="1" applyBorder="1" applyAlignment="1">
      <alignment horizontal="right"/>
    </xf>
    <xf numFmtId="39" fontId="6" fillId="0" borderId="0" xfId="0" applyNumberFormat="1" applyFont="1" applyBorder="1"/>
    <xf numFmtId="40" fontId="6" fillId="0" borderId="0" xfId="1" applyFont="1" applyBorder="1"/>
    <xf numFmtId="41" fontId="6" fillId="0" borderId="0" xfId="1" applyNumberFormat="1" applyFont="1" applyBorder="1"/>
    <xf numFmtId="0" fontId="5" fillId="3" borderId="0" xfId="0" applyFont="1" applyFill="1"/>
    <xf numFmtId="0" fontId="10" fillId="3" borderId="0" xfId="0" applyFont="1" applyFill="1"/>
    <xf numFmtId="5" fontId="10" fillId="3" borderId="0" xfId="0" applyNumberFormat="1" applyFont="1" applyFill="1"/>
    <xf numFmtId="10" fontId="10" fillId="0" borderId="0" xfId="0" applyNumberFormat="1" applyFont="1"/>
    <xf numFmtId="43" fontId="10" fillId="0" borderId="0" xfId="0" applyNumberFormat="1" applyFont="1" applyBorder="1"/>
    <xf numFmtId="41" fontId="6" fillId="0" borderId="0" xfId="0" applyNumberFormat="1" applyFont="1"/>
    <xf numFmtId="5" fontId="6" fillId="2" borderId="0" xfId="0" applyNumberFormat="1" applyFont="1" applyFill="1"/>
    <xf numFmtId="39" fontId="6" fillId="0" borderId="0" xfId="0" applyNumberFormat="1" applyFont="1" applyAlignment="1">
      <alignment horizontal="right"/>
    </xf>
    <xf numFmtId="41" fontId="11" fillId="4" borderId="0" xfId="0" applyNumberFormat="1" applyFont="1" applyFill="1" applyBorder="1"/>
    <xf numFmtId="41" fontId="6" fillId="5" borderId="0" xfId="0" applyNumberFormat="1" applyFont="1" applyFill="1" applyBorder="1"/>
    <xf numFmtId="0" fontId="6" fillId="5" borderId="0" xfId="0" applyFont="1" applyFill="1" applyBorder="1"/>
    <xf numFmtId="0" fontId="6" fillId="5" borderId="0" xfId="0" applyFont="1" applyFill="1"/>
    <xf numFmtId="164" fontId="6" fillId="0" borderId="0" xfId="0" applyNumberFormat="1" applyFont="1"/>
    <xf numFmtId="0" fontId="6" fillId="0" borderId="0" xfId="0" applyFont="1" applyFill="1"/>
    <xf numFmtId="5" fontId="5" fillId="0" borderId="0" xfId="0" applyNumberFormat="1" applyFont="1" applyFill="1" applyAlignment="1">
      <alignment horizontal="left"/>
    </xf>
    <xf numFmtId="37" fontId="6" fillId="0" borderId="0" xfId="0" applyNumberFormat="1" applyFont="1" applyFill="1" applyAlignment="1">
      <alignment horizontal="left"/>
    </xf>
    <xf numFmtId="5" fontId="6" fillId="0" borderId="0" xfId="0" applyNumberFormat="1" applyFont="1" applyFill="1" applyAlignment="1">
      <alignment horizontal="center"/>
    </xf>
    <xf numFmtId="5" fontId="6" fillId="0" borderId="0" xfId="0" applyNumberFormat="1" applyFont="1" applyFill="1"/>
    <xf numFmtId="37" fontId="6" fillId="0" borderId="0" xfId="0" applyNumberFormat="1" applyFont="1" applyFill="1"/>
    <xf numFmtId="41" fontId="6" fillId="0" borderId="0" xfId="0" applyNumberFormat="1" applyFont="1" applyFill="1"/>
    <xf numFmtId="37" fontId="6" fillId="0" borderId="0" xfId="0" applyNumberFormat="1" applyFont="1" applyFill="1" applyAlignment="1">
      <alignment vertical="top"/>
    </xf>
    <xf numFmtId="37" fontId="10" fillId="0" borderId="0" xfId="0" applyNumberFormat="1" applyFont="1" applyFill="1"/>
    <xf numFmtId="37" fontId="5" fillId="0" borderId="0" xfId="0" applyNumberFormat="1" applyFont="1" applyFill="1" applyAlignment="1">
      <alignment horizontal="left"/>
    </xf>
    <xf numFmtId="49" fontId="0" fillId="0" borderId="0" xfId="0" applyNumberFormat="1"/>
    <xf numFmtId="2" fontId="0" fillId="0" borderId="0" xfId="0" applyNumberFormat="1"/>
    <xf numFmtId="38" fontId="0" fillId="0" borderId="0" xfId="1" applyNumberFormat="1" applyFont="1"/>
    <xf numFmtId="37" fontId="6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39" fontId="5" fillId="0" borderId="0" xfId="0" applyNumberFormat="1" applyFont="1" applyFill="1" applyAlignment="1">
      <alignment horizontal="right"/>
    </xf>
    <xf numFmtId="5" fontId="5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left"/>
    </xf>
    <xf numFmtId="20" fontId="7" fillId="0" borderId="0" xfId="0" applyNumberFormat="1" applyFont="1" applyFill="1" applyAlignment="1">
      <alignment horizontal="left"/>
    </xf>
    <xf numFmtId="0" fontId="7" fillId="0" borderId="0" xfId="0" applyFont="1" applyFill="1"/>
    <xf numFmtId="16" fontId="6" fillId="0" borderId="0" xfId="0" quotePrefix="1" applyNumberFormat="1" applyFont="1" applyFill="1" applyAlignment="1">
      <alignment horizontal="center"/>
    </xf>
    <xf numFmtId="41" fontId="6" fillId="0" borderId="0" xfId="1" applyNumberFormat="1" applyFont="1" applyFill="1"/>
    <xf numFmtId="41" fontId="6" fillId="0" borderId="1" xfId="1" applyNumberFormat="1" applyFont="1" applyFill="1" applyBorder="1"/>
    <xf numFmtId="41" fontId="6" fillId="0" borderId="0" xfId="1" applyNumberFormat="1" applyFont="1" applyFill="1" applyAlignment="1">
      <alignment vertical="top"/>
    </xf>
    <xf numFmtId="41" fontId="6" fillId="0" borderId="1" xfId="1" applyNumberFormat="1" applyFont="1" applyFill="1" applyBorder="1" applyAlignment="1">
      <alignment vertical="top"/>
    </xf>
    <xf numFmtId="41" fontId="6" fillId="0" borderId="0" xfId="1" applyNumberFormat="1" applyFont="1" applyFill="1" applyBorder="1" applyAlignment="1">
      <alignment vertical="top"/>
    </xf>
    <xf numFmtId="41" fontId="10" fillId="0" borderId="0" xfId="1" applyNumberFormat="1" applyFont="1" applyFill="1"/>
    <xf numFmtId="41" fontId="5" fillId="0" borderId="0" xfId="1" applyNumberFormat="1" applyFont="1" applyFill="1" applyAlignment="1">
      <alignment horizontal="center"/>
    </xf>
    <xf numFmtId="41" fontId="5" fillId="0" borderId="0" xfId="1" applyNumberFormat="1" applyFont="1" applyFill="1" applyAlignment="1">
      <alignment horizontal="left"/>
    </xf>
    <xf numFmtId="41" fontId="6" fillId="0" borderId="0" xfId="1" applyNumberFormat="1" applyFont="1" applyFill="1" applyBorder="1"/>
    <xf numFmtId="41" fontId="6" fillId="0" borderId="2" xfId="1" applyNumberFormat="1" applyFont="1" applyFill="1" applyBorder="1"/>
  </cellXfs>
  <cellStyles count="7">
    <cellStyle name="Comma" xfId="1" builtinId="3"/>
    <cellStyle name="Currency 2" xfId="2"/>
    <cellStyle name="Currency 2 2" xfId="5"/>
    <cellStyle name="Normal" xfId="0" builtinId="0"/>
    <cellStyle name="Normal 2" xfId="3"/>
    <cellStyle name="Normal 2 2" xfId="6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6%20TS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2OCT/OCTM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2OCT/ANALYSIS%20OCTOBER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ORM2%20F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6"/>
      <sheetName val="Estimated"/>
      <sheetName val="Proposed"/>
      <sheetName val="Athletic revenue"/>
    </sheetNames>
    <sheetDataSet>
      <sheetData sheetId="0">
        <row r="68">
          <cell r="L68">
            <v>86468240</v>
          </cell>
        </row>
        <row r="73">
          <cell r="N73">
            <v>2500000</v>
          </cell>
        </row>
        <row r="74">
          <cell r="N74">
            <v>33000</v>
          </cell>
        </row>
        <row r="75">
          <cell r="L75">
            <v>0</v>
          </cell>
          <cell r="N75">
            <v>0</v>
          </cell>
        </row>
        <row r="76">
          <cell r="N76">
            <v>47000</v>
          </cell>
        </row>
        <row r="77">
          <cell r="L77">
            <v>0</v>
          </cell>
          <cell r="N7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</sheetNames>
    <sheetDataSet>
      <sheetData sheetId="0">
        <row r="18">
          <cell r="B18">
            <v>34495135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1"/>
      <sheetName val="1A"/>
      <sheetName val="1B"/>
      <sheetName val="2"/>
      <sheetName val="3"/>
      <sheetName val="4A"/>
      <sheetName val="4B"/>
      <sheetName val="5"/>
      <sheetName val="6A"/>
      <sheetName val="7"/>
      <sheetName val="8"/>
      <sheetName val="9A"/>
      <sheetName val="9B"/>
      <sheetName val="9C"/>
      <sheetName val="9D1"/>
      <sheetName val="9D2"/>
      <sheetName val="UNEX_oct"/>
      <sheetName val="RR_oct"/>
      <sheetName val="ROI_oct"/>
      <sheetName val="special"/>
      <sheetName val="TRANS-rev"/>
      <sheetName val="SUMMARY"/>
      <sheetName val="6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7">
          <cell r="M2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</sheetNames>
    <sheetDataSet>
      <sheetData sheetId="0">
        <row r="49">
          <cell r="G49">
            <v>8889390</v>
          </cell>
          <cell r="I49">
            <v>7558300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EE169"/>
  <sheetViews>
    <sheetView tabSelected="1" topLeftCell="A97" zoomScale="90" zoomScaleNormal="90" workbookViewId="0">
      <selection activeCell="I10" sqref="I10"/>
    </sheetView>
  </sheetViews>
  <sheetFormatPr defaultColWidth="8.75" defaultRowHeight="12.75" x14ac:dyDescent="0.2"/>
  <cols>
    <col min="1" max="1" width="3" style="2" customWidth="1"/>
    <col min="2" max="2" width="3.875" style="2" customWidth="1"/>
    <col min="3" max="3" width="33.125" style="2" customWidth="1"/>
    <col min="4" max="4" width="0.625" style="25" customWidth="1"/>
    <col min="5" max="5" width="13.25" style="78" customWidth="1"/>
    <col min="6" max="6" width="1" style="78" customWidth="1"/>
    <col min="7" max="7" width="14.125" style="78" customWidth="1"/>
    <col min="8" max="8" width="1" style="78" customWidth="1"/>
    <col min="9" max="9" width="14.125" style="78" customWidth="1"/>
    <col min="10" max="10" width="1.375" style="78" customWidth="1"/>
    <col min="11" max="11" width="14.25" style="78" customWidth="1"/>
    <col min="12" max="12" width="12" style="26" customWidth="1"/>
    <col min="13" max="13" width="8.75" style="26" customWidth="1"/>
    <col min="14" max="14" width="15.125" style="2" customWidth="1"/>
    <col min="15" max="15" width="8.75" style="2" customWidth="1"/>
    <col min="16" max="16" width="14.875" style="2" customWidth="1"/>
    <col min="17" max="17" width="12.875" style="2" customWidth="1"/>
    <col min="18" max="18" width="8.75" style="2" customWidth="1"/>
    <col min="19" max="19" width="12" style="2" customWidth="1"/>
    <col min="20" max="20" width="0.75" style="2" customWidth="1"/>
    <col min="21" max="21" width="11.75" style="2" customWidth="1"/>
    <col min="22" max="22" width="0.75" style="2" customWidth="1"/>
    <col min="23" max="23" width="13.75" style="20" customWidth="1"/>
    <col min="24" max="25" width="13.75" style="2" customWidth="1"/>
    <col min="26" max="16384" width="8.75" style="2"/>
  </cols>
  <sheetData>
    <row r="1" spans="1:23" s="4" customFormat="1" ht="15.75" x14ac:dyDescent="0.25">
      <c r="A1" s="1" t="s">
        <v>0</v>
      </c>
      <c r="B1" s="1"/>
      <c r="C1" s="1"/>
      <c r="D1" s="1"/>
      <c r="E1" s="88" t="s">
        <v>1</v>
      </c>
      <c r="F1" s="75"/>
      <c r="G1" s="74"/>
      <c r="H1" s="75"/>
      <c r="I1" s="74"/>
      <c r="J1" s="75"/>
      <c r="K1" s="89" t="s">
        <v>2</v>
      </c>
      <c r="L1" s="3">
        <v>1</v>
      </c>
      <c r="N1" s="5"/>
      <c r="O1" s="6"/>
      <c r="W1" s="7"/>
    </row>
    <row r="2" spans="1:23" s="4" customFormat="1" ht="6.75" customHeight="1" x14ac:dyDescent="0.25">
      <c r="A2" s="1"/>
      <c r="B2" s="1"/>
      <c r="C2" s="1"/>
      <c r="D2" s="1"/>
      <c r="E2" s="88"/>
      <c r="F2" s="75"/>
      <c r="G2" s="75"/>
      <c r="H2" s="75"/>
      <c r="I2" s="75"/>
      <c r="J2" s="75"/>
      <c r="K2" s="75"/>
      <c r="L2" s="8"/>
      <c r="M2" s="8"/>
      <c r="N2" s="9"/>
      <c r="O2" s="6"/>
      <c r="W2" s="7"/>
    </row>
    <row r="3" spans="1:23" s="4" customFormat="1" ht="15.75" x14ac:dyDescent="0.25">
      <c r="A3" s="10"/>
      <c r="B3" s="10"/>
      <c r="C3" s="10"/>
      <c r="D3" s="1"/>
      <c r="E3" s="90" t="s">
        <v>3</v>
      </c>
      <c r="F3" s="75"/>
      <c r="G3" s="75"/>
      <c r="H3" s="75"/>
      <c r="I3" s="75"/>
      <c r="J3" s="75"/>
      <c r="K3" s="75"/>
      <c r="L3" s="8"/>
      <c r="M3" s="8"/>
      <c r="N3" s="9"/>
      <c r="O3" s="6"/>
      <c r="W3" s="7"/>
    </row>
    <row r="4" spans="1:23" s="4" customFormat="1" x14ac:dyDescent="0.2">
      <c r="B4" s="11"/>
      <c r="C4" s="12"/>
      <c r="D4" s="13"/>
      <c r="E4" s="91"/>
      <c r="F4" s="76"/>
      <c r="G4" s="92"/>
      <c r="H4" s="76"/>
      <c r="I4" s="92"/>
      <c r="J4" s="76"/>
      <c r="K4" s="92"/>
      <c r="L4" s="14"/>
      <c r="M4" s="14"/>
      <c r="N4" s="9"/>
      <c r="O4" s="6"/>
      <c r="W4" s="7"/>
    </row>
    <row r="5" spans="1:23" s="11" customFormat="1" x14ac:dyDescent="0.2">
      <c r="E5" s="93"/>
      <c r="F5" s="76"/>
      <c r="G5" s="93"/>
      <c r="H5" s="76"/>
      <c r="I5" s="93"/>
      <c r="J5" s="76"/>
      <c r="K5" s="93"/>
      <c r="L5" s="15"/>
      <c r="M5" s="15"/>
      <c r="N5" s="9"/>
      <c r="O5" s="16"/>
      <c r="W5" s="17"/>
    </row>
    <row r="6" spans="1:23" x14ac:dyDescent="0.2">
      <c r="D6" s="18"/>
      <c r="E6" s="93"/>
      <c r="F6" s="77"/>
      <c r="G6" s="94" t="s">
        <v>78</v>
      </c>
      <c r="H6" s="77"/>
      <c r="I6" s="94" t="s">
        <v>4</v>
      </c>
      <c r="J6" s="77"/>
      <c r="K6" s="77" t="s">
        <v>79</v>
      </c>
      <c r="L6" s="19" t="s">
        <v>5</v>
      </c>
      <c r="M6" s="19"/>
      <c r="N6" s="9"/>
      <c r="O6" s="9"/>
    </row>
    <row r="7" spans="1:23" x14ac:dyDescent="0.2">
      <c r="D7" s="18"/>
      <c r="E7" s="94" t="s">
        <v>6</v>
      </c>
      <c r="F7" s="77"/>
      <c r="G7" s="77" t="s">
        <v>7</v>
      </c>
      <c r="H7" s="77"/>
      <c r="I7" s="77" t="s">
        <v>7</v>
      </c>
      <c r="J7" s="77"/>
      <c r="K7" s="77" t="s">
        <v>7</v>
      </c>
      <c r="L7" s="19" t="s">
        <v>8</v>
      </c>
      <c r="M7" s="19"/>
      <c r="N7" s="9"/>
      <c r="O7" s="9"/>
    </row>
    <row r="8" spans="1:23" x14ac:dyDescent="0.2">
      <c r="D8" s="18"/>
      <c r="E8" s="77" t="s">
        <v>82</v>
      </c>
      <c r="F8" s="77"/>
      <c r="G8" s="77" t="s">
        <v>85</v>
      </c>
      <c r="H8" s="77"/>
      <c r="I8" s="77" t="s">
        <v>85</v>
      </c>
      <c r="J8" s="77"/>
      <c r="K8" s="77" t="s">
        <v>86</v>
      </c>
      <c r="L8" s="19" t="s">
        <v>6</v>
      </c>
      <c r="M8" s="21"/>
      <c r="N8" s="9"/>
      <c r="O8" s="9"/>
    </row>
    <row r="9" spans="1:23" ht="15.75" x14ac:dyDescent="0.2">
      <c r="A9" s="22"/>
      <c r="B9" s="23" t="s">
        <v>9</v>
      </c>
      <c r="C9" s="23"/>
      <c r="D9" s="24"/>
      <c r="E9" s="77"/>
      <c r="M9" s="21"/>
      <c r="N9" s="9"/>
      <c r="O9" s="9"/>
    </row>
    <row r="10" spans="1:23" ht="15.75" x14ac:dyDescent="0.2">
      <c r="A10" s="22"/>
      <c r="B10" s="23" t="s">
        <v>10</v>
      </c>
      <c r="C10" s="23"/>
      <c r="D10" s="24"/>
      <c r="M10" s="21"/>
      <c r="N10" s="9"/>
      <c r="O10" s="9"/>
    </row>
    <row r="11" spans="1:23" x14ac:dyDescent="0.2">
      <c r="M11" s="21"/>
      <c r="N11" s="9"/>
      <c r="O11" s="9"/>
    </row>
    <row r="12" spans="1:23" x14ac:dyDescent="0.2">
      <c r="B12" s="2" t="s">
        <v>11</v>
      </c>
      <c r="E12" s="78">
        <v>1559552</v>
      </c>
      <c r="F12" s="79"/>
      <c r="G12" s="78">
        <v>4326700</v>
      </c>
      <c r="H12" s="79"/>
      <c r="I12" s="78">
        <f>G12</f>
        <v>4326700</v>
      </c>
      <c r="J12" s="79"/>
      <c r="K12" s="80">
        <f>I117</f>
        <v>4210000</v>
      </c>
      <c r="L12" s="21">
        <f>IF(E12=0,0,((I12-E12)/E12))</f>
        <v>1.7743223695009849</v>
      </c>
      <c r="M12" s="21"/>
      <c r="N12" s="27"/>
      <c r="O12" s="9"/>
    </row>
    <row r="13" spans="1:23" x14ac:dyDescent="0.2">
      <c r="B13" s="2" t="s">
        <v>12</v>
      </c>
      <c r="E13" s="95">
        <v>4296042</v>
      </c>
      <c r="F13" s="79"/>
      <c r="G13" s="95">
        <v>5560900</v>
      </c>
      <c r="H13" s="79"/>
      <c r="I13" s="95">
        <f>G13</f>
        <v>5560900</v>
      </c>
      <c r="J13" s="79"/>
      <c r="K13" s="95">
        <f>I118</f>
        <v>5310000</v>
      </c>
      <c r="L13" s="21">
        <f>IF(E13=0,0,((I13-E13)/E13))</f>
        <v>0.29442403030510411</v>
      </c>
      <c r="M13" s="28"/>
      <c r="N13" s="9"/>
      <c r="O13" s="9"/>
    </row>
    <row r="14" spans="1:23" x14ac:dyDescent="0.2">
      <c r="B14" s="2" t="s">
        <v>13</v>
      </c>
      <c r="E14" s="95">
        <v>5991963</v>
      </c>
      <c r="F14" s="79"/>
      <c r="G14" s="95">
        <v>6037700</v>
      </c>
      <c r="H14" s="79"/>
      <c r="I14" s="95">
        <f>G14</f>
        <v>6037700</v>
      </c>
      <c r="J14" s="79"/>
      <c r="K14" s="95">
        <v>8889400</v>
      </c>
      <c r="L14" s="21">
        <f>IF(E14=0,0,((I14-E14)/E14))</f>
        <v>7.6330578142755554E-3</v>
      </c>
      <c r="M14" s="21"/>
      <c r="N14" s="9"/>
      <c r="O14" s="9"/>
    </row>
    <row r="15" spans="1:23" x14ac:dyDescent="0.2">
      <c r="B15" s="2" t="s">
        <v>14</v>
      </c>
      <c r="E15" s="95">
        <v>4585204</v>
      </c>
      <c r="F15" s="79"/>
      <c r="G15" s="95">
        <v>6489700</v>
      </c>
      <c r="H15" s="79"/>
      <c r="I15" s="95">
        <f>G15</f>
        <v>6489700</v>
      </c>
      <c r="J15" s="79"/>
      <c r="K15" s="95">
        <f>I120</f>
        <v>0</v>
      </c>
      <c r="L15" s="21">
        <f>IF(E15=0,0,((I15-E15)/E15))</f>
        <v>0.41535687397987092</v>
      </c>
      <c r="M15" s="21"/>
      <c r="N15" s="9"/>
      <c r="O15" s="9"/>
    </row>
    <row r="16" spans="1:23" x14ac:dyDescent="0.2">
      <c r="E16" s="96"/>
      <c r="F16" s="79"/>
      <c r="G16" s="96"/>
      <c r="H16" s="79"/>
      <c r="I16" s="96"/>
      <c r="J16" s="79"/>
      <c r="K16" s="96"/>
      <c r="L16" s="21" t="s">
        <v>15</v>
      </c>
      <c r="M16" s="21"/>
      <c r="N16" s="9"/>
      <c r="O16" s="9"/>
    </row>
    <row r="17" spans="1:25" x14ac:dyDescent="0.2">
      <c r="C17" s="2" t="s">
        <v>16</v>
      </c>
      <c r="E17" s="95">
        <f>SUM(E12:E15)</f>
        <v>16432761</v>
      </c>
      <c r="F17" s="79"/>
      <c r="G17" s="95">
        <f>SUM(G12:G15)</f>
        <v>22415000</v>
      </c>
      <c r="H17" s="79"/>
      <c r="I17" s="95">
        <f>SUM(I12:I15)</f>
        <v>22415000</v>
      </c>
      <c r="J17" s="79"/>
      <c r="K17" s="95">
        <f>SUM(K12:K15)</f>
        <v>18409400</v>
      </c>
      <c r="L17" s="21">
        <f>IF(E17=0,0,((I17-E17)/E17))</f>
        <v>0.36404344954569717</v>
      </c>
      <c r="M17" s="21"/>
      <c r="N17" s="27"/>
      <c r="O17" s="9"/>
    </row>
    <row r="18" spans="1:25" x14ac:dyDescent="0.2">
      <c r="E18" s="96"/>
      <c r="F18" s="79"/>
      <c r="G18" s="96"/>
      <c r="H18" s="79"/>
      <c r="I18" s="96"/>
      <c r="J18" s="79"/>
      <c r="K18" s="96"/>
      <c r="L18" s="28"/>
      <c r="M18" s="28"/>
      <c r="N18" s="9"/>
      <c r="O18" s="9"/>
    </row>
    <row r="19" spans="1:25" ht="15.75" x14ac:dyDescent="0.2">
      <c r="A19" s="22"/>
      <c r="B19" s="23" t="s">
        <v>17</v>
      </c>
      <c r="C19" s="29"/>
      <c r="D19" s="30"/>
      <c r="E19" s="95"/>
      <c r="F19" s="79"/>
      <c r="G19" s="95"/>
      <c r="H19" s="79"/>
      <c r="I19" s="95"/>
      <c r="J19" s="79"/>
      <c r="K19" s="95"/>
      <c r="L19" s="28"/>
      <c r="M19" s="28"/>
      <c r="N19" s="9"/>
      <c r="O19" s="9"/>
    </row>
    <row r="20" spans="1:25" ht="15" x14ac:dyDescent="0.25">
      <c r="B20" s="31" t="s">
        <v>18</v>
      </c>
      <c r="E20" s="95"/>
      <c r="F20" s="79"/>
      <c r="G20" s="95"/>
      <c r="H20" s="79"/>
      <c r="I20" s="95"/>
      <c r="J20" s="79"/>
      <c r="K20" s="95"/>
      <c r="L20" s="28"/>
      <c r="M20" s="28"/>
      <c r="N20" s="9"/>
      <c r="O20" s="9"/>
    </row>
    <row r="21" spans="1:25" s="32" customFormat="1" x14ac:dyDescent="0.2">
      <c r="B21" s="32" t="s">
        <v>19</v>
      </c>
      <c r="D21" s="33"/>
      <c r="E21" s="97">
        <v>88503376</v>
      </c>
      <c r="F21" s="81"/>
      <c r="G21" s="97">
        <v>87424000</v>
      </c>
      <c r="H21" s="81"/>
      <c r="I21" s="97">
        <v>87505300</v>
      </c>
      <c r="J21" s="81"/>
      <c r="K21" s="97">
        <v>88675900</v>
      </c>
      <c r="L21" s="21">
        <f t="shared" ref="L21:L30" si="0">IF(E21=0,0,((I21-E21)/E21))</f>
        <v>-1.1277264722647416E-2</v>
      </c>
      <c r="M21" s="21"/>
      <c r="N21" s="34"/>
      <c r="O21" s="35"/>
      <c r="W21" s="36"/>
    </row>
    <row r="22" spans="1:25" s="32" customFormat="1" x14ac:dyDescent="0.2">
      <c r="B22" s="32" t="s">
        <v>20</v>
      </c>
      <c r="D22" s="33"/>
      <c r="E22" s="97">
        <v>32184438</v>
      </c>
      <c r="F22" s="81"/>
      <c r="G22" s="97">
        <v>32708100</v>
      </c>
      <c r="H22" s="81"/>
      <c r="I22" s="97">
        <v>32708100</v>
      </c>
      <c r="J22" s="81"/>
      <c r="K22" s="97">
        <v>35126200</v>
      </c>
      <c r="L22" s="21">
        <f>IF(E22=0,0,((I22-E22)/E22))</f>
        <v>1.627065850893528E-2</v>
      </c>
      <c r="M22" s="21"/>
      <c r="N22" s="34"/>
      <c r="O22" s="35"/>
      <c r="W22" s="36"/>
    </row>
    <row r="23" spans="1:25" s="32" customFormat="1" ht="12.75" customHeight="1" x14ac:dyDescent="0.2">
      <c r="A23" s="37"/>
      <c r="B23" s="32" t="s">
        <v>21</v>
      </c>
      <c r="D23" s="33"/>
      <c r="E23" s="97">
        <v>2645997</v>
      </c>
      <c r="F23" s="81"/>
      <c r="G23" s="97">
        <v>2500000</v>
      </c>
      <c r="H23" s="81"/>
      <c r="I23" s="97">
        <v>2500000</v>
      </c>
      <c r="J23" s="81"/>
      <c r="K23" s="97">
        <f>[1]form6!$N$73</f>
        <v>2500000</v>
      </c>
      <c r="L23" s="21">
        <f t="shared" si="0"/>
        <v>-5.517655537780277E-2</v>
      </c>
      <c r="M23" s="21"/>
      <c r="N23" s="34"/>
      <c r="O23" s="35"/>
      <c r="W23" s="36"/>
    </row>
    <row r="24" spans="1:25" s="32" customFormat="1" x14ac:dyDescent="0.2">
      <c r="B24" s="32" t="s">
        <v>22</v>
      </c>
      <c r="D24" s="33"/>
      <c r="E24" s="97"/>
      <c r="F24" s="81"/>
      <c r="G24" s="97">
        <v>33000</v>
      </c>
      <c r="H24" s="81"/>
      <c r="I24" s="97">
        <v>33000</v>
      </c>
      <c r="J24" s="81"/>
      <c r="K24" s="97">
        <f>[1]form6!$N$74</f>
        <v>33000</v>
      </c>
      <c r="L24" s="21">
        <f t="shared" si="0"/>
        <v>0</v>
      </c>
      <c r="M24" s="21"/>
      <c r="N24" s="34"/>
      <c r="O24" s="35"/>
      <c r="W24" s="36"/>
    </row>
    <row r="25" spans="1:25" s="32" customFormat="1" x14ac:dyDescent="0.2">
      <c r="B25" s="32" t="s">
        <v>23</v>
      </c>
      <c r="D25" s="33"/>
      <c r="E25" s="97"/>
      <c r="F25" s="81"/>
      <c r="G25" s="97">
        <v>0</v>
      </c>
      <c r="H25" s="81"/>
      <c r="I25" s="97">
        <f>[1]form6!$L$75</f>
        <v>0</v>
      </c>
      <c r="J25" s="81"/>
      <c r="K25" s="97">
        <f>[1]form6!$N$75</f>
        <v>0</v>
      </c>
      <c r="L25" s="21">
        <f>IF(E25=0,0,((I25-E25)/E25))</f>
        <v>0</v>
      </c>
      <c r="M25" s="21"/>
      <c r="N25" s="34"/>
      <c r="O25" s="35"/>
      <c r="W25" s="36"/>
    </row>
    <row r="26" spans="1:25" s="32" customFormat="1" x14ac:dyDescent="0.2">
      <c r="B26" s="32" t="s">
        <v>24</v>
      </c>
      <c r="D26" s="33"/>
      <c r="E26" s="97">
        <v>70780</v>
      </c>
      <c r="F26" s="81"/>
      <c r="G26" s="97">
        <v>47000</v>
      </c>
      <c r="H26" s="81"/>
      <c r="I26" s="97">
        <v>47000</v>
      </c>
      <c r="J26" s="81"/>
      <c r="K26" s="97">
        <f>[1]form6!$N$76</f>
        <v>47000</v>
      </c>
      <c r="L26" s="21">
        <f t="shared" si="0"/>
        <v>-0.33597061316756144</v>
      </c>
      <c r="M26" s="21"/>
      <c r="N26" s="34"/>
      <c r="O26" s="35"/>
      <c r="W26" s="36"/>
    </row>
    <row r="27" spans="1:25" s="32" customFormat="1" x14ac:dyDescent="0.2">
      <c r="B27" s="32" t="s">
        <v>80</v>
      </c>
      <c r="D27" s="33"/>
      <c r="E27" s="97">
        <v>25978</v>
      </c>
      <c r="F27" s="81"/>
      <c r="G27" s="97">
        <v>0</v>
      </c>
      <c r="H27" s="81"/>
      <c r="I27" s="97">
        <f>[1]form6!$L$77</f>
        <v>0</v>
      </c>
      <c r="J27" s="81"/>
      <c r="K27" s="97">
        <f>[1]form6!$N$77</f>
        <v>0</v>
      </c>
      <c r="L27" s="21">
        <f t="shared" si="0"/>
        <v>-1</v>
      </c>
      <c r="M27" s="21"/>
      <c r="N27" s="34"/>
      <c r="O27" s="35"/>
      <c r="W27" s="36"/>
    </row>
    <row r="28" spans="1:25" s="32" customFormat="1" x14ac:dyDescent="0.2">
      <c r="B28" s="32" t="s">
        <v>25</v>
      </c>
      <c r="D28" s="33"/>
      <c r="E28" s="97">
        <v>157528</v>
      </c>
      <c r="F28" s="81"/>
      <c r="G28" s="97">
        <v>197100</v>
      </c>
      <c r="H28" s="81"/>
      <c r="I28" s="97">
        <v>117500</v>
      </c>
      <c r="J28" s="81"/>
      <c r="K28" s="97">
        <v>114300</v>
      </c>
      <c r="L28" s="21">
        <f t="shared" si="0"/>
        <v>-0.25410085826011886</v>
      </c>
      <c r="M28" s="21"/>
      <c r="N28" s="34"/>
      <c r="O28" s="35"/>
      <c r="W28" s="36"/>
    </row>
    <row r="29" spans="1:25" s="32" customFormat="1" x14ac:dyDescent="0.2">
      <c r="B29" s="32" t="s">
        <v>81</v>
      </c>
      <c r="D29" s="33"/>
      <c r="E29" s="97">
        <v>5132760</v>
      </c>
      <c r="F29" s="81"/>
      <c r="G29" s="97">
        <v>5643200</v>
      </c>
      <c r="H29" s="81"/>
      <c r="I29" s="97">
        <v>5677100</v>
      </c>
      <c r="J29" s="81"/>
      <c r="K29" s="97">
        <v>5513400</v>
      </c>
      <c r="L29" s="21">
        <f t="shared" si="0"/>
        <v>0.10605210452076466</v>
      </c>
      <c r="M29" s="21"/>
      <c r="N29" s="34"/>
      <c r="O29" s="35"/>
      <c r="W29" s="36"/>
    </row>
    <row r="30" spans="1:25" s="32" customFormat="1" x14ac:dyDescent="0.2">
      <c r="B30" s="32" t="s">
        <v>26</v>
      </c>
      <c r="D30" s="33"/>
      <c r="E30" s="98">
        <v>448489</v>
      </c>
      <c r="F30" s="81"/>
      <c r="G30" s="98">
        <v>730000</v>
      </c>
      <c r="H30" s="81"/>
      <c r="I30" s="98">
        <v>730000</v>
      </c>
      <c r="J30" s="81"/>
      <c r="K30" s="98">
        <v>730000</v>
      </c>
      <c r="L30" s="21">
        <f t="shared" si="0"/>
        <v>0.62768763559418406</v>
      </c>
      <c r="M30" s="21"/>
      <c r="N30" s="34"/>
      <c r="O30" s="35"/>
      <c r="W30" s="36"/>
    </row>
    <row r="31" spans="1:25" s="32" customFormat="1" x14ac:dyDescent="0.2">
      <c r="D31" s="33"/>
      <c r="E31" s="97"/>
      <c r="F31" s="81"/>
      <c r="G31" s="97"/>
      <c r="H31" s="81"/>
      <c r="I31" s="97"/>
      <c r="J31" s="81"/>
      <c r="K31" s="97"/>
      <c r="L31" s="38"/>
      <c r="M31" s="38"/>
      <c r="N31" s="9"/>
      <c r="O31" s="35"/>
      <c r="W31" s="36"/>
    </row>
    <row r="32" spans="1:25" s="32" customFormat="1" x14ac:dyDescent="0.2">
      <c r="C32" s="32" t="s">
        <v>27</v>
      </c>
      <c r="D32" s="33"/>
      <c r="E32" s="98">
        <f>SUM(E21:E30)</f>
        <v>129169346</v>
      </c>
      <c r="F32" s="81"/>
      <c r="G32" s="98">
        <f>SUM(G21:G30)</f>
        <v>129282400</v>
      </c>
      <c r="H32" s="81"/>
      <c r="I32" s="98">
        <f>SUM(I21:I31)</f>
        <v>129318000</v>
      </c>
      <c r="J32" s="81"/>
      <c r="K32" s="98">
        <f>SUM(K21:K30)</f>
        <v>132739800</v>
      </c>
      <c r="L32" s="21">
        <f>IF(E32=0,0,((I32-E32)/E32))</f>
        <v>1.1508458051649499E-3</v>
      </c>
      <c r="M32" s="21"/>
      <c r="N32" s="27"/>
      <c r="O32" s="35"/>
      <c r="W32" s="36"/>
      <c r="Y32" s="36"/>
    </row>
    <row r="33" spans="1:25" x14ac:dyDescent="0.2">
      <c r="E33" s="99"/>
      <c r="F33" s="79"/>
      <c r="G33" s="99"/>
      <c r="H33" s="79"/>
      <c r="I33" s="99"/>
      <c r="J33" s="79"/>
      <c r="K33" s="99"/>
      <c r="L33" s="28"/>
      <c r="M33" s="28"/>
      <c r="N33" s="27"/>
      <c r="O33" s="9"/>
      <c r="Y33" s="20"/>
    </row>
    <row r="34" spans="1:25" ht="15" x14ac:dyDescent="0.25">
      <c r="B34" s="31" t="s">
        <v>28</v>
      </c>
      <c r="E34" s="95"/>
      <c r="F34" s="79"/>
      <c r="G34" s="95"/>
      <c r="H34" s="79"/>
      <c r="I34" s="95"/>
      <c r="J34" s="79"/>
      <c r="K34" s="95"/>
      <c r="L34" s="28"/>
      <c r="M34" s="28"/>
      <c r="N34" s="9"/>
      <c r="O34" s="9"/>
      <c r="Y34" s="20"/>
    </row>
    <row r="35" spans="1:25" ht="13.5" customHeight="1" x14ac:dyDescent="0.25">
      <c r="B35" s="2" t="s">
        <v>29</v>
      </c>
      <c r="C35" s="39"/>
      <c r="D35" s="2"/>
      <c r="E35" s="95">
        <v>23451322</v>
      </c>
      <c r="F35" s="81"/>
      <c r="G35" s="95">
        <v>24276100</v>
      </c>
      <c r="H35" s="81"/>
      <c r="I35" s="95">
        <v>24713100</v>
      </c>
      <c r="J35" s="79"/>
      <c r="K35" s="95">
        <v>24338300</v>
      </c>
      <c r="L35" s="21">
        <f>IF(E35=0,0,((I35-E35)/E35))</f>
        <v>5.3804130956881663E-2</v>
      </c>
      <c r="M35" s="21"/>
      <c r="N35" s="40"/>
      <c r="O35" s="9"/>
      <c r="Y35" s="20"/>
    </row>
    <row r="36" spans="1:25" x14ac:dyDescent="0.2">
      <c r="E36" s="98"/>
      <c r="F36" s="79"/>
      <c r="G36" s="98"/>
      <c r="H36" s="79"/>
      <c r="I36" s="98"/>
      <c r="J36" s="79"/>
      <c r="K36" s="98"/>
      <c r="L36" s="28"/>
      <c r="M36" s="28"/>
      <c r="N36" s="9"/>
      <c r="O36" s="9"/>
      <c r="Y36" s="20"/>
    </row>
    <row r="37" spans="1:25" x14ac:dyDescent="0.2">
      <c r="C37" s="2" t="s">
        <v>30</v>
      </c>
      <c r="E37" s="95">
        <f>E32+E35</f>
        <v>152620668</v>
      </c>
      <c r="F37" s="79"/>
      <c r="G37" s="95">
        <f>G32+G35</f>
        <v>153558500</v>
      </c>
      <c r="H37" s="79"/>
      <c r="I37" s="95">
        <f>SUM(I32:I36)</f>
        <v>154031100</v>
      </c>
      <c r="J37" s="79"/>
      <c r="K37" s="95">
        <f>K32+K35</f>
        <v>157078100</v>
      </c>
      <c r="L37" s="21">
        <f>IF(E37=0,0,((I37-E37)/E37))</f>
        <v>9.2414220071425721E-3</v>
      </c>
      <c r="M37" s="21"/>
      <c r="N37" s="9"/>
      <c r="O37" s="9"/>
    </row>
    <row r="38" spans="1:25" x14ac:dyDescent="0.2">
      <c r="E38" s="96"/>
      <c r="F38" s="79"/>
      <c r="G38" s="96"/>
      <c r="H38" s="79"/>
      <c r="I38" s="96"/>
      <c r="J38" s="79"/>
      <c r="K38" s="96"/>
      <c r="L38" s="21"/>
      <c r="M38" s="21"/>
      <c r="N38" s="9"/>
      <c r="O38" s="9"/>
    </row>
    <row r="39" spans="1:25" s="41" customFormat="1" ht="15" x14ac:dyDescent="0.2">
      <c r="D39" s="42"/>
      <c r="E39" s="100"/>
      <c r="F39" s="82"/>
      <c r="G39" s="100"/>
      <c r="H39" s="82"/>
      <c r="I39" s="100"/>
      <c r="J39" s="82"/>
      <c r="K39" s="100"/>
      <c r="L39" s="44"/>
      <c r="M39" s="44"/>
      <c r="N39" s="9"/>
      <c r="O39" s="45"/>
      <c r="S39" s="2"/>
      <c r="T39" s="2"/>
      <c r="U39" s="2"/>
      <c r="V39" s="2"/>
      <c r="W39" s="20"/>
    </row>
    <row r="40" spans="1:25" s="47" customFormat="1" ht="15.75" x14ac:dyDescent="0.25">
      <c r="A40" s="1" t="s">
        <v>0</v>
      </c>
      <c r="B40" s="1"/>
      <c r="C40" s="1"/>
      <c r="D40" s="1"/>
      <c r="E40" s="101" t="s">
        <v>1</v>
      </c>
      <c r="F40" s="75"/>
      <c r="G40" s="74"/>
      <c r="H40" s="75"/>
      <c r="I40" s="74"/>
      <c r="J40" s="75"/>
      <c r="K40" s="89" t="s">
        <v>2</v>
      </c>
      <c r="L40" s="3">
        <f>1+L1</f>
        <v>2</v>
      </c>
      <c r="M40" s="21"/>
      <c r="N40" s="9"/>
      <c r="O40" s="46"/>
      <c r="W40" s="48"/>
    </row>
    <row r="41" spans="1:25" s="47" customFormat="1" ht="6.75" customHeight="1" x14ac:dyDescent="0.25">
      <c r="A41" s="1"/>
      <c r="B41" s="1"/>
      <c r="C41" s="1"/>
      <c r="D41" s="1"/>
      <c r="E41" s="101"/>
      <c r="F41" s="83"/>
      <c r="G41" s="102"/>
      <c r="H41" s="83"/>
      <c r="I41" s="102"/>
      <c r="J41" s="83"/>
      <c r="K41" s="102"/>
      <c r="L41" s="49"/>
      <c r="M41" s="21"/>
      <c r="N41" s="27"/>
      <c r="O41" s="46"/>
      <c r="W41" s="48"/>
    </row>
    <row r="42" spans="1:25" s="47" customFormat="1" ht="16.5" customHeight="1" x14ac:dyDescent="0.25">
      <c r="A42" s="10"/>
      <c r="B42" s="10"/>
      <c r="C42" s="10"/>
      <c r="D42" s="1"/>
      <c r="E42" s="101" t="s">
        <v>3</v>
      </c>
      <c r="F42" s="83"/>
      <c r="G42" s="102"/>
      <c r="H42" s="83"/>
      <c r="I42" s="102"/>
      <c r="J42" s="83"/>
      <c r="K42" s="102"/>
      <c r="L42" s="49"/>
      <c r="M42" s="38"/>
      <c r="N42" s="9"/>
      <c r="O42" s="46"/>
      <c r="W42" s="48"/>
    </row>
    <row r="43" spans="1:25" s="47" customFormat="1" ht="15.75" x14ac:dyDescent="0.25">
      <c r="D43" s="39"/>
      <c r="E43" s="101"/>
      <c r="F43" s="76"/>
      <c r="G43" s="92"/>
      <c r="H43" s="76"/>
      <c r="I43" s="92"/>
      <c r="J43" s="76"/>
      <c r="K43" s="92"/>
      <c r="L43" s="14"/>
      <c r="M43" s="21"/>
      <c r="N43" s="9"/>
      <c r="O43" s="46"/>
      <c r="W43" s="48"/>
    </row>
    <row r="44" spans="1:25" s="47" customFormat="1" ht="15.75" x14ac:dyDescent="0.25">
      <c r="D44" s="39"/>
      <c r="E44" s="93"/>
      <c r="F44" s="76"/>
      <c r="G44" s="93"/>
      <c r="H44" s="76"/>
      <c r="I44" s="93"/>
      <c r="J44" s="76"/>
      <c r="K44" s="93"/>
      <c r="L44" s="15"/>
      <c r="M44" s="28"/>
      <c r="N44" s="9"/>
      <c r="O44" s="46"/>
      <c r="W44" s="48"/>
    </row>
    <row r="45" spans="1:25" s="41" customFormat="1" ht="15" x14ac:dyDescent="0.2">
      <c r="D45" s="50"/>
      <c r="E45" s="94"/>
      <c r="F45" s="77"/>
      <c r="G45" s="94" t="s">
        <v>78</v>
      </c>
      <c r="H45" s="77"/>
      <c r="I45" s="94" t="s">
        <v>4</v>
      </c>
      <c r="J45" s="77"/>
      <c r="K45" s="77" t="s">
        <v>79</v>
      </c>
      <c r="L45" s="19" t="s">
        <v>5</v>
      </c>
      <c r="M45" s="28"/>
      <c r="N45" s="34"/>
      <c r="O45" s="45"/>
      <c r="W45" s="51"/>
    </row>
    <row r="46" spans="1:25" s="41" customFormat="1" ht="15" x14ac:dyDescent="0.2">
      <c r="D46" s="50"/>
      <c r="E46" s="77" t="s">
        <v>6</v>
      </c>
      <c r="F46" s="77"/>
      <c r="G46" s="77" t="s">
        <v>7</v>
      </c>
      <c r="H46" s="77"/>
      <c r="I46" s="77" t="s">
        <v>7</v>
      </c>
      <c r="J46" s="77"/>
      <c r="K46" s="77" t="s">
        <v>7</v>
      </c>
      <c r="L46" s="19" t="s">
        <v>8</v>
      </c>
      <c r="M46" s="21"/>
      <c r="N46" s="34"/>
      <c r="O46" s="45"/>
      <c r="W46" s="51"/>
    </row>
    <row r="47" spans="1:25" s="41" customFormat="1" ht="15" x14ac:dyDescent="0.2">
      <c r="D47" s="50"/>
      <c r="E47" s="77" t="str">
        <f>E8</f>
        <v>2015-16</v>
      </c>
      <c r="F47" s="77"/>
      <c r="G47" s="77" t="s">
        <v>85</v>
      </c>
      <c r="H47" s="77"/>
      <c r="I47" s="77" t="s">
        <v>85</v>
      </c>
      <c r="J47" s="77"/>
      <c r="K47" s="77" t="s">
        <v>86</v>
      </c>
      <c r="L47" s="19" t="s">
        <v>6</v>
      </c>
      <c r="M47" s="28"/>
      <c r="N47" s="34"/>
      <c r="O47" s="45"/>
      <c r="W47" s="51"/>
    </row>
    <row r="48" spans="1:25" s="41" customFormat="1" ht="15.75" x14ac:dyDescent="0.2">
      <c r="B48" s="23" t="s">
        <v>31</v>
      </c>
      <c r="C48" s="52"/>
      <c r="D48" s="53"/>
      <c r="E48" s="77"/>
      <c r="F48" s="77"/>
      <c r="G48" s="77"/>
      <c r="H48" s="77"/>
      <c r="I48" s="77"/>
      <c r="J48" s="77"/>
      <c r="K48" s="77"/>
      <c r="L48" s="19"/>
      <c r="M48" s="21"/>
      <c r="N48" s="34"/>
      <c r="O48" s="45"/>
      <c r="W48" s="51"/>
    </row>
    <row r="49" spans="2:24" s="41" customFormat="1" ht="15.75" x14ac:dyDescent="0.25">
      <c r="B49" s="54" t="s">
        <v>32</v>
      </c>
      <c r="C49" s="55"/>
      <c r="D49" s="56"/>
      <c r="E49" s="100"/>
      <c r="F49" s="82"/>
      <c r="G49" s="100"/>
      <c r="H49" s="82"/>
      <c r="I49" s="100"/>
      <c r="J49" s="82"/>
      <c r="K49" s="100"/>
      <c r="L49" s="44"/>
      <c r="M49" s="21"/>
      <c r="N49" s="34"/>
      <c r="O49" s="45"/>
      <c r="W49" s="51"/>
    </row>
    <row r="50" spans="2:24" ht="15" x14ac:dyDescent="0.2">
      <c r="B50" s="2" t="s">
        <v>33</v>
      </c>
      <c r="E50" s="95">
        <v>55368923</v>
      </c>
      <c r="F50" s="79"/>
      <c r="G50" s="95">
        <v>60365400</v>
      </c>
      <c r="H50" s="79"/>
      <c r="I50" s="95">
        <f>60455100+200000+250000</f>
        <v>60905100</v>
      </c>
      <c r="J50" s="79"/>
      <c r="K50" s="95">
        <v>60618200</v>
      </c>
      <c r="L50" s="21">
        <f t="shared" ref="L50:L57" si="1">IF(E50=0,0,((I50-E50)/E50))</f>
        <v>9.9987081200766714E-2</v>
      </c>
      <c r="M50" s="44"/>
      <c r="N50" s="34"/>
      <c r="O50" s="57">
        <f>I50/I59</f>
        <v>0.46230337906363095</v>
      </c>
      <c r="Q50" s="57">
        <f>K50/K59</f>
        <v>0.45884016416398837</v>
      </c>
      <c r="R50" s="9"/>
      <c r="S50" s="58"/>
      <c r="T50" s="9"/>
      <c r="U50" s="59"/>
      <c r="V50" s="9"/>
      <c r="W50" s="40"/>
      <c r="X50" s="40"/>
    </row>
    <row r="51" spans="2:24" x14ac:dyDescent="0.2">
      <c r="B51" s="2" t="s">
        <v>34</v>
      </c>
      <c r="E51" s="95">
        <v>2133643</v>
      </c>
      <c r="F51" s="79"/>
      <c r="G51" s="95">
        <v>2934400</v>
      </c>
      <c r="H51" s="79"/>
      <c r="I51" s="95">
        <v>2923100</v>
      </c>
      <c r="J51" s="79"/>
      <c r="K51" s="95">
        <v>2925500</v>
      </c>
      <c r="L51" s="21">
        <f t="shared" si="1"/>
        <v>0.37000426031908806</v>
      </c>
      <c r="M51" s="21"/>
      <c r="N51" s="34"/>
      <c r="O51" s="57"/>
      <c r="Q51" s="60"/>
      <c r="R51" s="9"/>
      <c r="S51" s="58"/>
      <c r="T51" s="9"/>
      <c r="U51" s="59"/>
      <c r="V51" s="9"/>
      <c r="W51" s="40"/>
      <c r="X51" s="40"/>
    </row>
    <row r="52" spans="2:24" x14ac:dyDescent="0.2">
      <c r="B52" s="2" t="s">
        <v>35</v>
      </c>
      <c r="E52" s="95">
        <v>1027047</v>
      </c>
      <c r="F52" s="79"/>
      <c r="G52" s="95">
        <v>1310200</v>
      </c>
      <c r="H52" s="79"/>
      <c r="I52" s="95">
        <f>1362700</f>
        <v>1362700</v>
      </c>
      <c r="J52" s="79"/>
      <c r="K52" s="95">
        <v>1515300</v>
      </c>
      <c r="L52" s="21">
        <f t="shared" si="1"/>
        <v>0.32681367064993133</v>
      </c>
      <c r="M52" s="21"/>
      <c r="N52" s="34"/>
      <c r="O52" s="57"/>
      <c r="Q52" s="60"/>
      <c r="R52" s="9"/>
      <c r="S52" s="58"/>
      <c r="T52" s="9"/>
      <c r="U52" s="59"/>
      <c r="V52" s="9"/>
      <c r="W52" s="40"/>
      <c r="X52" s="40"/>
    </row>
    <row r="53" spans="2:24" x14ac:dyDescent="0.2">
      <c r="B53" s="2" t="s">
        <v>36</v>
      </c>
      <c r="E53" s="95">
        <v>9129163</v>
      </c>
      <c r="F53" s="79"/>
      <c r="G53" s="95">
        <v>10486500</v>
      </c>
      <c r="H53" s="79"/>
      <c r="I53" s="95">
        <f>10367800</f>
        <v>10367800</v>
      </c>
      <c r="J53" s="79"/>
      <c r="K53" s="95">
        <v>10871000</v>
      </c>
      <c r="L53" s="21">
        <f t="shared" si="1"/>
        <v>0.1356791416693951</v>
      </c>
      <c r="M53" s="21"/>
      <c r="N53" s="9"/>
      <c r="O53" s="57"/>
      <c r="Q53" s="60"/>
      <c r="R53" s="9"/>
      <c r="S53" s="58"/>
      <c r="T53" s="9"/>
      <c r="U53" s="59"/>
      <c r="V53" s="9"/>
      <c r="W53" s="40"/>
      <c r="X53" s="40"/>
    </row>
    <row r="54" spans="2:24" x14ac:dyDescent="0.2">
      <c r="B54" s="2" t="s">
        <v>37</v>
      </c>
      <c r="E54" s="95">
        <v>18281611</v>
      </c>
      <c r="F54" s="79"/>
      <c r="G54" s="95">
        <v>20270700</v>
      </c>
      <c r="H54" s="79"/>
      <c r="I54" s="95">
        <f>19837400+300000</f>
        <v>20137400</v>
      </c>
      <c r="J54" s="79"/>
      <c r="K54" s="95">
        <v>20167000</v>
      </c>
      <c r="L54" s="21">
        <f t="shared" si="1"/>
        <v>0.1015112399011225</v>
      </c>
      <c r="M54" s="21"/>
      <c r="N54" s="9"/>
      <c r="O54" s="57"/>
      <c r="Q54" s="60"/>
      <c r="R54" s="9"/>
      <c r="S54" s="58"/>
      <c r="T54" s="9"/>
      <c r="U54" s="59"/>
      <c r="V54" s="9"/>
      <c r="W54" s="40"/>
      <c r="X54" s="40"/>
    </row>
    <row r="55" spans="2:24" x14ac:dyDescent="0.2">
      <c r="B55" s="2" t="s">
        <v>38</v>
      </c>
      <c r="E55" s="95">
        <v>13024096</v>
      </c>
      <c r="F55" s="79"/>
      <c r="G55" s="95">
        <v>13141000</v>
      </c>
      <c r="H55" s="79"/>
      <c r="I55" s="95">
        <f>12563900+236810+250000</f>
        <v>13050710</v>
      </c>
      <c r="J55" s="79"/>
      <c r="K55" s="95">
        <v>12617000</v>
      </c>
      <c r="L55" s="21">
        <f t="shared" si="1"/>
        <v>2.0434431687235723E-3</v>
      </c>
      <c r="M55" s="21"/>
      <c r="N55" s="9"/>
      <c r="O55" s="57"/>
      <c r="Q55" s="60"/>
      <c r="R55" s="9"/>
      <c r="S55" s="58"/>
      <c r="T55" s="9"/>
      <c r="U55" s="59"/>
      <c r="V55" s="9"/>
      <c r="W55" s="40"/>
      <c r="X55" s="40"/>
    </row>
    <row r="56" spans="2:24" x14ac:dyDescent="0.2">
      <c r="B56" s="2" t="s">
        <v>39</v>
      </c>
      <c r="E56" s="95">
        <v>15768065</v>
      </c>
      <c r="F56" s="79"/>
      <c r="G56" s="95">
        <v>16330900</v>
      </c>
      <c r="H56" s="79"/>
      <c r="I56" s="95">
        <f>16223600+40000</f>
        <v>16263600</v>
      </c>
      <c r="J56" s="79"/>
      <c r="K56" s="95">
        <v>16665500</v>
      </c>
      <c r="L56" s="21">
        <f t="shared" si="1"/>
        <v>3.1426493992763219E-2</v>
      </c>
      <c r="M56" s="21"/>
      <c r="N56" s="9"/>
      <c r="O56" s="57"/>
      <c r="Q56" s="60"/>
      <c r="R56" s="9"/>
      <c r="S56" s="58"/>
      <c r="T56" s="9"/>
      <c r="U56" s="59"/>
      <c r="V56" s="9"/>
      <c r="W56" s="40"/>
      <c r="X56" s="40"/>
    </row>
    <row r="57" spans="2:24" x14ac:dyDescent="0.2">
      <c r="B57" s="2" t="s">
        <v>40</v>
      </c>
      <c r="E57" s="96">
        <v>6152964</v>
      </c>
      <c r="F57" s="79"/>
      <c r="G57" s="96">
        <v>6732300</v>
      </c>
      <c r="H57" s="79"/>
      <c r="I57" s="96">
        <v>6732300</v>
      </c>
      <c r="J57" s="79"/>
      <c r="K57" s="96">
        <v>6732300</v>
      </c>
      <c r="L57" s="21">
        <f t="shared" si="1"/>
        <v>9.4155597204859318E-2</v>
      </c>
      <c r="M57" s="21"/>
      <c r="N57" s="9"/>
      <c r="O57" s="57"/>
      <c r="Q57" s="60"/>
      <c r="R57" s="9"/>
      <c r="S57" s="9"/>
      <c r="T57" s="9"/>
      <c r="U57" s="59"/>
      <c r="V57" s="9"/>
      <c r="W57" s="40"/>
      <c r="X57" s="40"/>
    </row>
    <row r="58" spans="2:24" ht="6.75" customHeight="1" x14ac:dyDescent="0.2">
      <c r="E58" s="95"/>
      <c r="F58" s="79"/>
      <c r="G58" s="95"/>
      <c r="H58" s="79"/>
      <c r="I58" s="95"/>
      <c r="J58" s="79"/>
      <c r="K58" s="95"/>
      <c r="L58" s="28"/>
      <c r="M58" s="28"/>
      <c r="N58" s="9"/>
      <c r="O58" s="9"/>
      <c r="Q58" s="60"/>
      <c r="R58" s="9"/>
      <c r="S58" s="9"/>
      <c r="T58" s="9"/>
      <c r="U58" s="59"/>
      <c r="V58" s="9"/>
      <c r="W58" s="40"/>
      <c r="X58" s="9"/>
    </row>
    <row r="59" spans="2:24" x14ac:dyDescent="0.2">
      <c r="C59" s="2" t="s">
        <v>41</v>
      </c>
      <c r="E59" s="96">
        <f>SUM(E50:E57)</f>
        <v>120885512</v>
      </c>
      <c r="F59" s="79"/>
      <c r="G59" s="96">
        <f>SUM(G50:G57)</f>
        <v>131571400</v>
      </c>
      <c r="H59" s="79"/>
      <c r="I59" s="96">
        <f>SUM(I50:I57)</f>
        <v>131742710</v>
      </c>
      <c r="J59" s="79"/>
      <c r="K59" s="96">
        <f>SUM(K50:K57)</f>
        <v>132111800</v>
      </c>
      <c r="L59" s="21">
        <f>IF(E59=0,0,((I59-E59)/E59))</f>
        <v>8.9813889360041754E-2</v>
      </c>
      <c r="M59" s="21"/>
      <c r="N59" s="9"/>
      <c r="O59" s="9"/>
      <c r="Q59" s="60"/>
      <c r="R59" s="9"/>
      <c r="S59" s="60"/>
      <c r="T59" s="9"/>
      <c r="U59" s="60"/>
      <c r="V59" s="9"/>
      <c r="W59" s="60"/>
      <c r="X59" s="60"/>
    </row>
    <row r="60" spans="2:24" x14ac:dyDescent="0.2">
      <c r="E60" s="95"/>
      <c r="F60" s="79"/>
      <c r="G60" s="95"/>
      <c r="H60" s="79"/>
      <c r="I60" s="95"/>
      <c r="J60" s="79"/>
      <c r="K60" s="95" t="s">
        <v>15</v>
      </c>
      <c r="L60" s="28"/>
      <c r="M60" s="28"/>
      <c r="N60" s="9"/>
      <c r="O60" s="9"/>
      <c r="Q60" s="9"/>
      <c r="R60" s="9"/>
      <c r="S60" s="9"/>
      <c r="T60" s="9"/>
      <c r="U60" s="9"/>
      <c r="V60" s="9"/>
      <c r="W60" s="40"/>
      <c r="X60" s="9"/>
    </row>
    <row r="61" spans="2:24" s="41" customFormat="1" ht="15.75" x14ac:dyDescent="0.25">
      <c r="B61" s="61" t="s">
        <v>42</v>
      </c>
      <c r="C61" s="62"/>
      <c r="D61" s="63"/>
      <c r="E61" s="100"/>
      <c r="F61" s="82"/>
      <c r="G61" s="100"/>
      <c r="H61" s="82"/>
      <c r="I61" s="100"/>
      <c r="J61" s="82"/>
      <c r="K61" s="100"/>
      <c r="L61" s="64"/>
      <c r="M61" s="64"/>
      <c r="N61" s="9"/>
      <c r="O61" s="45"/>
      <c r="Q61" s="45"/>
      <c r="R61" s="45"/>
      <c r="S61" s="45"/>
      <c r="T61" s="45"/>
      <c r="U61" s="45"/>
      <c r="V61" s="45"/>
      <c r="W61" s="65"/>
      <c r="X61" s="45"/>
    </row>
    <row r="62" spans="2:24" x14ac:dyDescent="0.2">
      <c r="B62" s="2" t="s">
        <v>43</v>
      </c>
      <c r="E62" s="96">
        <v>2488281</v>
      </c>
      <c r="F62" s="79"/>
      <c r="G62" s="96">
        <v>1580900</v>
      </c>
      <c r="H62" s="79"/>
      <c r="I62" s="96">
        <v>1580900</v>
      </c>
      <c r="J62" s="79"/>
      <c r="K62" s="96">
        <v>1580900</v>
      </c>
      <c r="L62" s="21">
        <f>IF(E62=0,0,((I62-E62)/E62))</f>
        <v>-0.36466178860024251</v>
      </c>
      <c r="M62" s="21"/>
      <c r="N62" s="9">
        <v>71011</v>
      </c>
      <c r="O62" s="9">
        <v>81140</v>
      </c>
    </row>
    <row r="63" spans="2:24" ht="9.75" hidden="1" customHeight="1" x14ac:dyDescent="0.2">
      <c r="B63" s="2" t="s">
        <v>44</v>
      </c>
      <c r="E63" s="95">
        <v>0</v>
      </c>
      <c r="F63" s="79"/>
      <c r="G63" s="95">
        <v>0</v>
      </c>
      <c r="H63" s="79"/>
      <c r="I63" s="95">
        <v>0</v>
      </c>
      <c r="J63" s="79"/>
      <c r="K63" s="95"/>
      <c r="L63" s="21" t="e">
        <f>(I63-#REF!)/#REF!</f>
        <v>#REF!</v>
      </c>
      <c r="M63" s="21"/>
      <c r="N63" s="27"/>
      <c r="O63" s="9"/>
    </row>
    <row r="64" spans="2:24" hidden="1" x14ac:dyDescent="0.2">
      <c r="B64" s="2" t="s">
        <v>45</v>
      </c>
      <c r="E64" s="95">
        <v>0</v>
      </c>
      <c r="F64" s="79"/>
      <c r="G64" s="95">
        <v>0</v>
      </c>
      <c r="H64" s="79"/>
      <c r="I64" s="95">
        <v>0</v>
      </c>
      <c r="J64" s="79"/>
      <c r="K64" s="95"/>
      <c r="L64" s="21">
        <v>0</v>
      </c>
      <c r="M64" s="21"/>
      <c r="N64" s="9"/>
      <c r="O64" s="9"/>
    </row>
    <row r="65" spans="2:23" ht="12.75" hidden="1" customHeight="1" x14ac:dyDescent="0.2">
      <c r="B65" s="2" t="s">
        <v>46</v>
      </c>
      <c r="E65" s="96">
        <v>0</v>
      </c>
      <c r="F65" s="79"/>
      <c r="G65" s="96">
        <v>0</v>
      </c>
      <c r="H65" s="79"/>
      <c r="I65" s="96">
        <v>0</v>
      </c>
      <c r="J65" s="79"/>
      <c r="K65" s="96"/>
      <c r="L65" s="21">
        <v>0</v>
      </c>
      <c r="M65" s="21"/>
      <c r="N65" s="9"/>
      <c r="O65" s="9"/>
    </row>
    <row r="66" spans="2:23" ht="6.75" customHeight="1" x14ac:dyDescent="0.2">
      <c r="E66" s="95"/>
      <c r="F66" s="79"/>
      <c r="G66" s="95"/>
      <c r="H66" s="79"/>
      <c r="I66" s="95"/>
      <c r="J66" s="79"/>
      <c r="K66" s="95"/>
      <c r="L66" s="28"/>
      <c r="M66" s="28"/>
      <c r="N66" s="9"/>
      <c r="O66" s="9"/>
    </row>
    <row r="67" spans="2:23" ht="12.75" customHeight="1" x14ac:dyDescent="0.2">
      <c r="C67" s="2" t="s">
        <v>47</v>
      </c>
      <c r="E67" s="96">
        <f>SUM(E62:E65)</f>
        <v>2488281</v>
      </c>
      <c r="F67" s="79"/>
      <c r="G67" s="96">
        <f>SUM(G62:G65)</f>
        <v>1580900</v>
      </c>
      <c r="H67" s="79"/>
      <c r="I67" s="96">
        <f>SUM(I62:I65)</f>
        <v>1580900</v>
      </c>
      <c r="J67" s="79"/>
      <c r="K67" s="96">
        <f>SUM(K62:K65)</f>
        <v>1580900</v>
      </c>
      <c r="L67" s="21">
        <f>IF(E67=0,0,((I67-E67)/E67))</f>
        <v>-0.36466178860024251</v>
      </c>
      <c r="M67" s="21"/>
      <c r="N67" s="34"/>
      <c r="O67" s="9"/>
    </row>
    <row r="68" spans="2:23" ht="4.5" customHeight="1" x14ac:dyDescent="0.2">
      <c r="E68" s="95"/>
      <c r="F68" s="79"/>
      <c r="G68" s="95"/>
      <c r="H68" s="79"/>
      <c r="I68" s="95"/>
      <c r="J68" s="79"/>
      <c r="K68" s="95"/>
      <c r="L68" s="28"/>
      <c r="M68" s="28"/>
      <c r="N68" s="34"/>
      <c r="O68" s="9"/>
    </row>
    <row r="69" spans="2:23" s="41" customFormat="1" ht="15.75" x14ac:dyDescent="0.2">
      <c r="B69" s="23" t="s">
        <v>48</v>
      </c>
      <c r="C69" s="52"/>
      <c r="D69" s="53"/>
      <c r="E69" s="100"/>
      <c r="F69" s="82"/>
      <c r="G69" s="100"/>
      <c r="H69" s="82"/>
      <c r="I69" s="100"/>
      <c r="J69" s="82"/>
      <c r="K69" s="100"/>
      <c r="L69" s="64"/>
      <c r="M69" s="64"/>
      <c r="N69" s="34"/>
      <c r="O69" s="45"/>
      <c r="W69" s="51"/>
    </row>
    <row r="70" spans="2:23" x14ac:dyDescent="0.2">
      <c r="B70" s="2" t="s">
        <v>49</v>
      </c>
      <c r="E70" s="95"/>
      <c r="F70" s="79"/>
      <c r="G70" s="95">
        <v>0</v>
      </c>
      <c r="H70" s="79"/>
      <c r="I70" s="95">
        <v>0</v>
      </c>
      <c r="J70" s="79"/>
      <c r="K70" s="95">
        <v>0</v>
      </c>
      <c r="L70" s="21">
        <f t="shared" ref="L70:L75" si="2">IF(E70=0,0,((I70-E70)/E70))</f>
        <v>0</v>
      </c>
      <c r="M70" s="21"/>
      <c r="N70" s="2">
        <v>71022</v>
      </c>
      <c r="O70" s="9">
        <v>82100</v>
      </c>
    </row>
    <row r="71" spans="2:23" x14ac:dyDescent="0.2">
      <c r="B71" s="2" t="s">
        <v>50</v>
      </c>
      <c r="E71" s="95">
        <v>110000</v>
      </c>
      <c r="F71" s="79"/>
      <c r="G71" s="95">
        <v>0</v>
      </c>
      <c r="H71" s="79"/>
      <c r="I71" s="95">
        <v>0</v>
      </c>
      <c r="J71" s="79"/>
      <c r="K71" s="95">
        <v>0</v>
      </c>
      <c r="L71" s="21">
        <f t="shared" si="2"/>
        <v>-1</v>
      </c>
      <c r="M71" s="21"/>
      <c r="N71" s="2">
        <v>71022</v>
      </c>
      <c r="O71" s="9">
        <v>82200</v>
      </c>
      <c r="P71" s="66">
        <f>SUM(I67,I72)</f>
        <v>1580900</v>
      </c>
      <c r="Q71" s="66">
        <f>SUM(K62,K72)</f>
        <v>1580900</v>
      </c>
    </row>
    <row r="72" spans="2:23" x14ac:dyDescent="0.2">
      <c r="B72" s="2" t="s">
        <v>51</v>
      </c>
      <c r="E72" s="95">
        <v>-296644</v>
      </c>
      <c r="F72" s="79"/>
      <c r="G72" s="95">
        <v>0</v>
      </c>
      <c r="H72" s="79"/>
      <c r="I72" s="95">
        <v>0</v>
      </c>
      <c r="J72" s="79"/>
      <c r="K72" s="95">
        <v>0</v>
      </c>
      <c r="L72" s="21">
        <f t="shared" si="2"/>
        <v>-1</v>
      </c>
      <c r="M72" s="21"/>
      <c r="N72" s="2">
        <v>71022</v>
      </c>
      <c r="O72" s="9">
        <v>82300</v>
      </c>
    </row>
    <row r="73" spans="2:23" hidden="1" x14ac:dyDescent="0.2">
      <c r="B73" s="2" t="s">
        <v>52</v>
      </c>
      <c r="E73" s="95">
        <v>0</v>
      </c>
      <c r="F73" s="79"/>
      <c r="G73" s="95">
        <v>0</v>
      </c>
      <c r="H73" s="79"/>
      <c r="I73" s="95">
        <v>0</v>
      </c>
      <c r="J73" s="79"/>
      <c r="K73" s="95">
        <v>0</v>
      </c>
      <c r="L73" s="21">
        <v>-1</v>
      </c>
      <c r="M73" s="21"/>
      <c r="N73" s="34"/>
      <c r="O73" s="9"/>
    </row>
    <row r="74" spans="2:23" ht="13.15" hidden="1" customHeight="1" x14ac:dyDescent="0.2">
      <c r="B74" s="2" t="s">
        <v>53</v>
      </c>
      <c r="E74" s="95">
        <f>+'[2]2'!$B$101</f>
        <v>0</v>
      </c>
      <c r="F74" s="79"/>
      <c r="G74" s="95">
        <f>-[3]RR_oct!$M$27</f>
        <v>0</v>
      </c>
      <c r="H74" s="79"/>
      <c r="I74" s="95">
        <f>-[3]RR_oct!$M$27</f>
        <v>0</v>
      </c>
      <c r="J74" s="79"/>
      <c r="K74" s="95"/>
      <c r="L74" s="21">
        <f t="shared" si="2"/>
        <v>0</v>
      </c>
      <c r="M74" s="21"/>
      <c r="N74" s="34"/>
      <c r="O74" s="9"/>
    </row>
    <row r="75" spans="2:23" ht="13.15" hidden="1" customHeight="1" x14ac:dyDescent="0.2">
      <c r="B75" s="2" t="s">
        <v>54</v>
      </c>
      <c r="E75" s="103">
        <v>0</v>
      </c>
      <c r="F75" s="79"/>
      <c r="G75" s="103">
        <f>-G103</f>
        <v>0</v>
      </c>
      <c r="H75" s="79"/>
      <c r="I75" s="103">
        <f>-I103</f>
        <v>0</v>
      </c>
      <c r="J75" s="79"/>
      <c r="K75" s="103"/>
      <c r="L75" s="21">
        <f t="shared" si="2"/>
        <v>0</v>
      </c>
      <c r="M75" s="21"/>
      <c r="N75" s="60"/>
      <c r="O75" s="9"/>
    </row>
    <row r="76" spans="2:23" ht="6.75" customHeight="1" x14ac:dyDescent="0.2">
      <c r="E76" s="96"/>
      <c r="F76" s="87"/>
      <c r="G76" s="96"/>
      <c r="H76" s="87"/>
      <c r="I76" s="96"/>
      <c r="J76" s="79"/>
      <c r="K76" s="96"/>
      <c r="L76" s="28"/>
      <c r="M76" s="28"/>
      <c r="N76" s="60"/>
      <c r="O76" s="9"/>
    </row>
    <row r="77" spans="2:23" x14ac:dyDescent="0.2">
      <c r="C77" s="2" t="s">
        <v>55</v>
      </c>
      <c r="E77" s="96">
        <f>SUM(E70:E75)</f>
        <v>-186644</v>
      </c>
      <c r="F77" s="79"/>
      <c r="G77" s="96">
        <f>SUM(G70:G75)</f>
        <v>0</v>
      </c>
      <c r="H77" s="79"/>
      <c r="I77" s="96">
        <f>SUM(I70:I75)</f>
        <v>0</v>
      </c>
      <c r="J77" s="79"/>
      <c r="K77" s="96">
        <f>SUM(K70:K72)</f>
        <v>0</v>
      </c>
      <c r="L77" s="21">
        <f>IF(E77=0,0,((I77-E77)/E77))</f>
        <v>-1</v>
      </c>
      <c r="M77" s="21"/>
      <c r="N77" s="9"/>
      <c r="O77" s="9"/>
    </row>
    <row r="78" spans="2:23" ht="3.75" customHeight="1" x14ac:dyDescent="0.2">
      <c r="E78" s="95"/>
      <c r="F78" s="79"/>
      <c r="G78" s="95"/>
      <c r="H78" s="79"/>
      <c r="I78" s="95"/>
      <c r="J78" s="79"/>
      <c r="K78" s="95"/>
      <c r="L78" s="28"/>
      <c r="M78" s="28"/>
      <c r="N78" s="9"/>
      <c r="O78" s="9"/>
    </row>
    <row r="79" spans="2:23" x14ac:dyDescent="0.2">
      <c r="B79" s="2" t="s">
        <v>56</v>
      </c>
      <c r="E79" s="96">
        <f>E59+E67+E77</f>
        <v>123187149</v>
      </c>
      <c r="F79" s="79"/>
      <c r="G79" s="96">
        <f>G59+G67+G77</f>
        <v>133152300</v>
      </c>
      <c r="H79" s="79"/>
      <c r="I79" s="96">
        <f>I59+I67+I77</f>
        <v>133323610</v>
      </c>
      <c r="J79" s="79"/>
      <c r="K79" s="96">
        <f>K59+K67+K77</f>
        <v>133692700</v>
      </c>
      <c r="L79" s="21">
        <f>IF(E79=0,0,((I79-E79)/E79))</f>
        <v>8.228505231499432E-2</v>
      </c>
      <c r="M79" s="21"/>
      <c r="N79" s="9"/>
      <c r="O79" s="9"/>
      <c r="Q79" s="66"/>
    </row>
    <row r="80" spans="2:23" hidden="1" x14ac:dyDescent="0.2">
      <c r="E80" s="95"/>
      <c r="F80" s="79"/>
      <c r="G80" s="95"/>
      <c r="H80" s="79"/>
      <c r="I80" s="95"/>
      <c r="J80" s="79"/>
      <c r="K80" s="95"/>
      <c r="L80" s="21"/>
      <c r="M80" s="21"/>
      <c r="N80" s="9"/>
      <c r="O80" s="9"/>
    </row>
    <row r="81" spans="1:135" x14ac:dyDescent="0.2">
      <c r="A81" s="22"/>
      <c r="B81" s="22"/>
      <c r="C81" s="22"/>
      <c r="D81" s="67"/>
      <c r="E81" s="95"/>
      <c r="F81" s="79"/>
      <c r="G81" s="95"/>
      <c r="H81" s="79"/>
      <c r="I81" s="95"/>
      <c r="J81" s="79"/>
      <c r="K81" s="95"/>
      <c r="L81" s="14"/>
      <c r="M81" s="14"/>
      <c r="N81" s="9"/>
      <c r="O81" s="9"/>
    </row>
    <row r="82" spans="1:135" s="4" customFormat="1" ht="15.75" x14ac:dyDescent="0.25">
      <c r="A82" s="1" t="s">
        <v>0</v>
      </c>
      <c r="B82" s="1"/>
      <c r="C82" s="1"/>
      <c r="D82" s="1"/>
      <c r="E82" s="101" t="s">
        <v>1</v>
      </c>
      <c r="F82" s="75"/>
      <c r="G82" s="74"/>
      <c r="H82" s="75"/>
      <c r="I82" s="74"/>
      <c r="J82" s="75"/>
      <c r="K82" s="89" t="s">
        <v>2</v>
      </c>
      <c r="L82" s="3">
        <f>1+L40</f>
        <v>3</v>
      </c>
      <c r="N82" s="9"/>
      <c r="O82" s="6"/>
      <c r="W82" s="7"/>
    </row>
    <row r="83" spans="1:135" s="47" customFormat="1" ht="5.25" customHeight="1" x14ac:dyDescent="0.25">
      <c r="A83" s="1"/>
      <c r="B83" s="1"/>
      <c r="C83" s="1"/>
      <c r="D83" s="1"/>
      <c r="E83" s="101"/>
      <c r="F83" s="83"/>
      <c r="G83" s="102"/>
      <c r="H83" s="83"/>
      <c r="I83" s="102"/>
      <c r="J83" s="83"/>
      <c r="K83" s="102"/>
      <c r="L83" s="49"/>
      <c r="M83" s="49"/>
      <c r="N83" s="9"/>
      <c r="O83" s="46"/>
      <c r="W83" s="48"/>
    </row>
    <row r="84" spans="1:135" s="47" customFormat="1" ht="15.75" customHeight="1" x14ac:dyDescent="0.25">
      <c r="A84" s="10"/>
      <c r="B84" s="10"/>
      <c r="C84" s="10"/>
      <c r="D84" s="1"/>
      <c r="E84" s="101" t="s">
        <v>3</v>
      </c>
      <c r="F84" s="83"/>
      <c r="G84" s="102"/>
      <c r="H84" s="83"/>
      <c r="I84" s="102"/>
      <c r="J84" s="83"/>
      <c r="K84" s="102"/>
      <c r="L84" s="49"/>
      <c r="M84" s="49"/>
      <c r="N84" s="9"/>
      <c r="O84" s="46"/>
      <c r="W84" s="48"/>
    </row>
    <row r="85" spans="1:135" s="47" customFormat="1" ht="5.25" customHeight="1" x14ac:dyDescent="0.25">
      <c r="D85" s="39"/>
      <c r="E85" s="101"/>
      <c r="F85" s="76"/>
      <c r="G85" s="92"/>
      <c r="H85" s="76"/>
      <c r="I85" s="92"/>
      <c r="J85" s="76"/>
      <c r="K85" s="92"/>
      <c r="L85" s="14"/>
      <c r="M85" s="14"/>
      <c r="N85" s="9"/>
      <c r="O85" s="46"/>
      <c r="W85" s="48"/>
    </row>
    <row r="86" spans="1:135" s="47" customFormat="1" ht="5.25" customHeight="1" x14ac:dyDescent="0.25">
      <c r="D86" s="39"/>
      <c r="E86" s="93"/>
      <c r="F86" s="76"/>
      <c r="G86" s="93"/>
      <c r="H86" s="76"/>
      <c r="I86" s="93"/>
      <c r="J86" s="76"/>
      <c r="K86" s="93"/>
      <c r="L86" s="15"/>
      <c r="M86" s="15"/>
      <c r="N86" s="9"/>
      <c r="O86" s="46"/>
      <c r="W86" s="48"/>
    </row>
    <row r="87" spans="1:135" x14ac:dyDescent="0.2">
      <c r="D87" s="18"/>
      <c r="E87" s="94"/>
      <c r="F87" s="77"/>
      <c r="G87" s="94" t="s">
        <v>78</v>
      </c>
      <c r="H87" s="77"/>
      <c r="I87" s="94" t="s">
        <v>4</v>
      </c>
      <c r="J87" s="77"/>
      <c r="K87" s="77" t="s">
        <v>79</v>
      </c>
      <c r="L87" s="19" t="s">
        <v>5</v>
      </c>
      <c r="M87" s="19"/>
      <c r="N87" s="27"/>
      <c r="O87" s="9"/>
    </row>
    <row r="88" spans="1:135" x14ac:dyDescent="0.2">
      <c r="D88" s="18"/>
      <c r="E88" s="77" t="s">
        <v>6</v>
      </c>
      <c r="F88" s="77"/>
      <c r="G88" s="77" t="s">
        <v>7</v>
      </c>
      <c r="H88" s="77"/>
      <c r="I88" s="77" t="s">
        <v>7</v>
      </c>
      <c r="J88" s="77"/>
      <c r="K88" s="77" t="s">
        <v>7</v>
      </c>
      <c r="L88" s="19" t="s">
        <v>8</v>
      </c>
      <c r="M88" s="19"/>
      <c r="N88" s="9"/>
      <c r="O88" s="9"/>
    </row>
    <row r="89" spans="1:135" x14ac:dyDescent="0.2">
      <c r="D89" s="18"/>
      <c r="E89" s="77" t="s">
        <v>82</v>
      </c>
      <c r="F89" s="77"/>
      <c r="G89" s="77" t="s">
        <v>85</v>
      </c>
      <c r="H89" s="77"/>
      <c r="I89" s="77" t="s">
        <v>86</v>
      </c>
      <c r="J89" s="77"/>
      <c r="K89" s="77" t="s">
        <v>86</v>
      </c>
      <c r="L89" s="19" t="s">
        <v>6</v>
      </c>
      <c r="M89" s="19"/>
      <c r="N89" s="9"/>
      <c r="O89" s="9"/>
    </row>
    <row r="90" spans="1:135" x14ac:dyDescent="0.2">
      <c r="E90" s="95"/>
      <c r="F90" s="79"/>
      <c r="G90" s="95"/>
      <c r="H90" s="79"/>
      <c r="I90" s="95"/>
      <c r="J90" s="79"/>
      <c r="K90" s="95"/>
      <c r="L90" s="21"/>
      <c r="M90" s="21"/>
      <c r="N90" s="9"/>
      <c r="O90" s="9"/>
    </row>
    <row r="91" spans="1:135" ht="15" x14ac:dyDescent="0.25">
      <c r="B91" s="54" t="s">
        <v>57</v>
      </c>
      <c r="E91" s="95"/>
      <c r="F91" s="79"/>
      <c r="G91" s="95"/>
      <c r="H91" s="79"/>
      <c r="I91" s="95"/>
      <c r="J91" s="79"/>
      <c r="K91" s="95"/>
      <c r="L91" s="21"/>
      <c r="M91" s="21"/>
      <c r="N91" s="34"/>
      <c r="O91" s="9"/>
      <c r="X91" s="2">
        <v>300000</v>
      </c>
    </row>
    <row r="92" spans="1:135" s="41" customFormat="1" ht="15" x14ac:dyDescent="0.2">
      <c r="B92" s="22" t="s">
        <v>58</v>
      </c>
      <c r="C92" s="55"/>
      <c r="D92" s="56"/>
      <c r="E92" s="95">
        <v>16041030</v>
      </c>
      <c r="F92" s="79"/>
      <c r="G92" s="95">
        <v>21259800</v>
      </c>
      <c r="H92" s="79"/>
      <c r="I92" s="95">
        <f>21697000</f>
        <v>21697000</v>
      </c>
      <c r="J92" s="79"/>
      <c r="K92" s="95">
        <v>21427300</v>
      </c>
      <c r="L92" s="21">
        <f>IF(E92=0,0,((I92-E92)/E92))</f>
        <v>0.35259394191021398</v>
      </c>
      <c r="M92" s="21"/>
      <c r="N92" s="34"/>
      <c r="O92" s="9"/>
      <c r="P92" s="66">
        <f>I35</f>
        <v>24713100</v>
      </c>
      <c r="Q92" s="2"/>
      <c r="R92" s="2"/>
      <c r="S92" s="2"/>
      <c r="T92" s="2"/>
      <c r="U92" s="2"/>
      <c r="V92" s="2"/>
      <c r="W92" s="20"/>
      <c r="X92" s="2">
        <v>50000</v>
      </c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</row>
    <row r="93" spans="1:135" x14ac:dyDescent="0.2">
      <c r="E93" s="95"/>
      <c r="F93" s="79"/>
      <c r="G93" s="95"/>
      <c r="H93" s="79"/>
      <c r="I93" s="95"/>
      <c r="J93" s="79"/>
      <c r="K93" s="95"/>
      <c r="L93" s="28"/>
      <c r="M93" s="28"/>
      <c r="N93" s="34"/>
      <c r="O93" s="9"/>
      <c r="P93" s="20">
        <v>3800000</v>
      </c>
      <c r="X93" s="2">
        <v>30000</v>
      </c>
    </row>
    <row r="94" spans="1:135" ht="15.75" x14ac:dyDescent="0.2">
      <c r="A94" s="41"/>
      <c r="B94" s="23" t="s">
        <v>59</v>
      </c>
      <c r="C94" s="23"/>
      <c r="D94" s="53"/>
      <c r="E94" s="95"/>
      <c r="F94" s="79"/>
      <c r="G94" s="95"/>
      <c r="H94" s="79"/>
      <c r="I94" s="95"/>
      <c r="J94" s="79"/>
      <c r="K94" s="95"/>
      <c r="L94" s="28"/>
      <c r="M94" s="28"/>
      <c r="N94" s="34"/>
      <c r="O94" s="9"/>
      <c r="P94" s="20">
        <f>P92-P93</f>
        <v>20913100</v>
      </c>
      <c r="X94" s="2">
        <v>63000</v>
      </c>
    </row>
    <row r="95" spans="1:135" x14ac:dyDescent="0.2">
      <c r="B95" s="2" t="s">
        <v>60</v>
      </c>
      <c r="E95" s="95">
        <v>1683391</v>
      </c>
      <c r="F95" s="79"/>
      <c r="G95" s="95">
        <v>1951000</v>
      </c>
      <c r="H95" s="79"/>
      <c r="I95" s="95">
        <v>1951000</v>
      </c>
      <c r="J95" s="79"/>
      <c r="K95" s="95">
        <v>1873900</v>
      </c>
      <c r="L95" s="21">
        <f>IF(E95=0,0,((I95-E95)/E95))</f>
        <v>0.15897019765461501</v>
      </c>
      <c r="M95" s="21"/>
      <c r="N95" s="34" t="s">
        <v>247</v>
      </c>
      <c r="O95" s="9">
        <v>81140</v>
      </c>
      <c r="X95" s="2">
        <v>23000</v>
      </c>
    </row>
    <row r="96" spans="1:135" hidden="1" x14ac:dyDescent="0.2">
      <c r="B96" s="2" t="s">
        <v>61</v>
      </c>
      <c r="E96" s="96">
        <f>'[2]2'!B119</f>
        <v>0</v>
      </c>
      <c r="F96" s="79"/>
      <c r="G96" s="96">
        <f>'[2]2'!$F$119</f>
        <v>0</v>
      </c>
      <c r="H96" s="79"/>
      <c r="I96" s="96">
        <f>'[2]2'!$F$119</f>
        <v>0</v>
      </c>
      <c r="J96" s="79"/>
      <c r="K96" s="96"/>
      <c r="L96" s="21">
        <f>IF(E96=0,0,((I96-E96)/E96))</f>
        <v>0</v>
      </c>
      <c r="M96" s="21"/>
      <c r="N96" s="34"/>
      <c r="O96" s="9"/>
    </row>
    <row r="97" spans="2:24" x14ac:dyDescent="0.2">
      <c r="E97" s="95"/>
      <c r="F97" s="79"/>
      <c r="G97" s="95"/>
      <c r="H97" s="79"/>
      <c r="I97" s="95"/>
      <c r="J97" s="79"/>
      <c r="K97" s="95"/>
      <c r="L97" s="28"/>
      <c r="M97" s="28"/>
      <c r="N97" s="34"/>
      <c r="O97" s="9"/>
      <c r="P97" s="20">
        <f>P94*0.05</f>
        <v>1045655</v>
      </c>
      <c r="X97" s="2">
        <v>9600</v>
      </c>
    </row>
    <row r="98" spans="2:24" x14ac:dyDescent="0.2">
      <c r="C98" s="2" t="s">
        <v>47</v>
      </c>
      <c r="E98" s="104">
        <f>SUM(E95:E96)</f>
        <v>1683391</v>
      </c>
      <c r="F98" s="79"/>
      <c r="G98" s="104">
        <f>SUM(G95:G96)</f>
        <v>1951000</v>
      </c>
      <c r="H98" s="79"/>
      <c r="I98" s="104">
        <f>SUM(I95:I96)</f>
        <v>1951000</v>
      </c>
      <c r="J98" s="79"/>
      <c r="K98" s="104">
        <f>SUM(K95:K96)</f>
        <v>1873900</v>
      </c>
      <c r="L98" s="21">
        <f>IF(E98=0,0,((I98-E98)/E98))</f>
        <v>0.15897019765461501</v>
      </c>
      <c r="M98" s="21"/>
      <c r="N98" s="34"/>
      <c r="O98" s="9"/>
      <c r="X98" s="2">
        <v>34630</v>
      </c>
    </row>
    <row r="99" spans="2:24" ht="6" customHeight="1" x14ac:dyDescent="0.2">
      <c r="E99" s="95"/>
      <c r="F99" s="79"/>
      <c r="G99" s="95"/>
      <c r="H99" s="79"/>
      <c r="I99" s="95"/>
      <c r="J99" s="79"/>
      <c r="K99" s="95"/>
      <c r="L99" s="28"/>
      <c r="M99" s="28"/>
      <c r="N99" s="9"/>
      <c r="O99" s="9"/>
    </row>
    <row r="100" spans="2:24" s="41" customFormat="1" ht="15.75" x14ac:dyDescent="0.2">
      <c r="B100" s="23" t="s">
        <v>48</v>
      </c>
      <c r="C100" s="23"/>
      <c r="D100" s="53"/>
      <c r="E100" s="100"/>
      <c r="F100" s="82"/>
      <c r="G100" s="100"/>
      <c r="H100" s="82"/>
      <c r="I100" s="100"/>
      <c r="J100" s="82"/>
      <c r="K100" s="100"/>
      <c r="L100" s="64"/>
      <c r="M100" s="64"/>
      <c r="N100" s="9"/>
      <c r="O100" s="45"/>
      <c r="W100" s="51"/>
      <c r="X100" s="41">
        <v>195000</v>
      </c>
    </row>
    <row r="101" spans="2:24" x14ac:dyDescent="0.2">
      <c r="B101" s="2" t="s">
        <v>62</v>
      </c>
      <c r="E101" s="95">
        <v>4514301</v>
      </c>
      <c r="F101" s="79"/>
      <c r="G101" s="95">
        <v>211500</v>
      </c>
      <c r="H101" s="79"/>
      <c r="I101" s="95">
        <v>200100</v>
      </c>
      <c r="J101" s="79"/>
      <c r="K101" s="95">
        <v>180200</v>
      </c>
      <c r="L101" s="21">
        <f>IF(E101=0,0,((I101-E101)/E101))</f>
        <v>-0.95567420072343423</v>
      </c>
      <c r="M101" s="21"/>
      <c r="N101" s="9">
        <v>71041</v>
      </c>
      <c r="O101" s="9">
        <v>82100</v>
      </c>
      <c r="X101" s="2">
        <v>30000</v>
      </c>
    </row>
    <row r="102" spans="2:24" x14ac:dyDescent="0.2">
      <c r="B102" s="2" t="s">
        <v>63</v>
      </c>
      <c r="E102" s="95">
        <v>1212600</v>
      </c>
      <c r="F102" s="79"/>
      <c r="G102" s="95">
        <v>853800</v>
      </c>
      <c r="H102" s="79"/>
      <c r="I102" s="95">
        <v>865000</v>
      </c>
      <c r="J102" s="79"/>
      <c r="K102" s="95">
        <v>856900</v>
      </c>
      <c r="L102" s="21">
        <f>IF(E102=0,0,((I102-E102)/E102))</f>
        <v>-0.28665677057562261</v>
      </c>
      <c r="M102" s="21"/>
      <c r="N102" s="9">
        <v>71042</v>
      </c>
      <c r="O102" s="9">
        <v>82200</v>
      </c>
      <c r="X102" s="2">
        <v>20660</v>
      </c>
    </row>
    <row r="103" spans="2:24" hidden="1" x14ac:dyDescent="0.2">
      <c r="B103" s="2" t="s">
        <v>64</v>
      </c>
      <c r="E103" s="95">
        <v>0</v>
      </c>
      <c r="F103" s="79"/>
      <c r="G103" s="95">
        <v>0</v>
      </c>
      <c r="H103" s="79"/>
      <c r="I103" s="95">
        <v>0</v>
      </c>
      <c r="J103" s="79"/>
      <c r="K103" s="95"/>
      <c r="L103" s="21">
        <f>IF(E103=0,0,((I103-E103)/E103))</f>
        <v>0</v>
      </c>
      <c r="M103" s="21"/>
      <c r="N103" s="9"/>
      <c r="O103" s="9"/>
    </row>
    <row r="104" spans="2:24" hidden="1" x14ac:dyDescent="0.2">
      <c r="B104" s="2" t="s">
        <v>65</v>
      </c>
      <c r="E104" s="95">
        <v>0</v>
      </c>
      <c r="F104" s="79"/>
      <c r="G104" s="95">
        <v>0</v>
      </c>
      <c r="H104" s="79"/>
      <c r="I104" s="95">
        <v>0</v>
      </c>
      <c r="J104" s="79"/>
      <c r="K104" s="95"/>
      <c r="L104" s="21">
        <f>IF(E104=0,0,((I104-E104)/E104))</f>
        <v>0</v>
      </c>
      <c r="M104" s="21"/>
      <c r="N104" s="9"/>
      <c r="O104" s="9"/>
    </row>
    <row r="105" spans="2:24" hidden="1" x14ac:dyDescent="0.2">
      <c r="B105" s="2" t="s">
        <v>66</v>
      </c>
      <c r="E105" s="103">
        <v>0</v>
      </c>
      <c r="F105" s="87"/>
      <c r="G105" s="103">
        <v>0</v>
      </c>
      <c r="H105" s="87"/>
      <c r="I105" s="103">
        <v>0</v>
      </c>
      <c r="J105" s="79"/>
      <c r="K105" s="103"/>
      <c r="L105" s="21">
        <f>IF(E105=0,0,((I105-E105)/E105))</f>
        <v>0</v>
      </c>
      <c r="M105" s="21"/>
      <c r="N105" s="9"/>
      <c r="O105" s="9"/>
    </row>
    <row r="106" spans="2:24" ht="4.5" customHeight="1" x14ac:dyDescent="0.2">
      <c r="E106" s="96"/>
      <c r="F106" s="79"/>
      <c r="G106" s="96"/>
      <c r="H106" s="79"/>
      <c r="I106" s="96"/>
      <c r="J106" s="79"/>
      <c r="K106" s="96"/>
      <c r="L106" s="28"/>
      <c r="M106" s="28"/>
      <c r="N106" s="9"/>
      <c r="O106" s="9"/>
    </row>
    <row r="107" spans="2:24" x14ac:dyDescent="0.2">
      <c r="C107" s="2" t="s">
        <v>55</v>
      </c>
      <c r="E107" s="96">
        <f>SUM(E101:E105)</f>
        <v>5726901</v>
      </c>
      <c r="F107" s="79"/>
      <c r="G107" s="96">
        <f>SUM(G101:G105)</f>
        <v>1065300</v>
      </c>
      <c r="H107" s="79"/>
      <c r="I107" s="96">
        <f>SUM(I101:I105)</f>
        <v>1065100</v>
      </c>
      <c r="J107" s="79"/>
      <c r="K107" s="96">
        <f>SUM(K101:K105)</f>
        <v>1037100</v>
      </c>
      <c r="L107" s="21">
        <f>IF(E107=0,0,((I107-E107)/E107))</f>
        <v>-0.81401808761841699</v>
      </c>
      <c r="M107" s="21"/>
      <c r="N107" s="9"/>
      <c r="O107" s="9"/>
    </row>
    <row r="108" spans="2:24" ht="5.25" customHeight="1" x14ac:dyDescent="0.2">
      <c r="E108" s="95"/>
      <c r="F108" s="79"/>
      <c r="G108" s="95"/>
      <c r="H108" s="79"/>
      <c r="I108" s="95"/>
      <c r="J108" s="79"/>
      <c r="K108" s="95"/>
      <c r="L108" s="28"/>
      <c r="M108" s="28"/>
      <c r="N108" s="9"/>
      <c r="O108" s="9"/>
    </row>
    <row r="109" spans="2:24" x14ac:dyDescent="0.2">
      <c r="C109" s="2" t="s">
        <v>67</v>
      </c>
      <c r="E109" s="96">
        <f>E92+E98+E107</f>
        <v>23451322</v>
      </c>
      <c r="F109" s="79"/>
      <c r="G109" s="96">
        <f>G92+G98+G107</f>
        <v>24276100</v>
      </c>
      <c r="H109" s="79"/>
      <c r="I109" s="96">
        <f>I92+I98+I107</f>
        <v>24713100</v>
      </c>
      <c r="J109" s="79"/>
      <c r="K109" s="96">
        <f>K92+K98+K107</f>
        <v>24338300</v>
      </c>
      <c r="L109" s="21">
        <f>IF(E109=0,0,((I109-E109)/E109))</f>
        <v>5.3804130956881663E-2</v>
      </c>
      <c r="M109" s="21"/>
      <c r="N109" s="69">
        <f>K35-K109</f>
        <v>0</v>
      </c>
      <c r="O109" s="9"/>
      <c r="P109" s="72" t="s">
        <v>84</v>
      </c>
    </row>
    <row r="110" spans="2:24" ht="5.25" customHeight="1" x14ac:dyDescent="0.2">
      <c r="E110" s="95"/>
      <c r="F110" s="79"/>
      <c r="G110" s="95"/>
      <c r="H110" s="79"/>
      <c r="I110" s="95"/>
      <c r="J110" s="79"/>
      <c r="K110" s="95"/>
      <c r="L110" s="28"/>
      <c r="M110" s="28"/>
      <c r="N110" s="9"/>
      <c r="O110" s="9"/>
    </row>
    <row r="111" spans="2:24" x14ac:dyDescent="0.2">
      <c r="C111" s="2" t="s">
        <v>68</v>
      </c>
      <c r="E111" s="96">
        <f>E79+E109</f>
        <v>146638471</v>
      </c>
      <c r="F111" s="79"/>
      <c r="G111" s="96">
        <f>G79+G109</f>
        <v>157428400</v>
      </c>
      <c r="H111" s="79"/>
      <c r="I111" s="96">
        <f>I79+I109</f>
        <v>158036710</v>
      </c>
      <c r="J111" s="79"/>
      <c r="K111" s="96">
        <f>K79+K109</f>
        <v>158031000</v>
      </c>
      <c r="L111" s="21">
        <f>IF(E111=0,0,((I111-E111)/E111))</f>
        <v>7.7730209011794726E-2</v>
      </c>
      <c r="M111" s="21"/>
      <c r="N111" s="70">
        <f>I35-I109</f>
        <v>0</v>
      </c>
      <c r="O111" s="71"/>
      <c r="P111" s="72" t="s">
        <v>83</v>
      </c>
    </row>
    <row r="112" spans="2:24" ht="5.25" customHeight="1" x14ac:dyDescent="0.2">
      <c r="E112" s="103"/>
      <c r="F112" s="79"/>
      <c r="G112" s="103"/>
      <c r="H112" s="79"/>
      <c r="I112" s="103"/>
      <c r="J112" s="79"/>
      <c r="K112" s="103"/>
      <c r="L112" s="21"/>
      <c r="M112" s="21"/>
      <c r="N112" s="9"/>
      <c r="O112" s="9"/>
    </row>
    <row r="113" spans="1:24" x14ac:dyDescent="0.2">
      <c r="B113" s="2" t="s">
        <v>69</v>
      </c>
      <c r="E113" s="95">
        <v>0</v>
      </c>
      <c r="F113" s="79"/>
      <c r="G113" s="95">
        <v>0</v>
      </c>
      <c r="H113" s="79"/>
      <c r="I113" s="95">
        <v>0</v>
      </c>
      <c r="J113" s="79"/>
      <c r="K113" s="95"/>
      <c r="L113" s="21">
        <f>IF(E113=0,0,((I113-E113)/E113))</f>
        <v>0</v>
      </c>
      <c r="M113" s="21"/>
      <c r="N113" s="34"/>
      <c r="O113" s="9"/>
    </row>
    <row r="114" spans="1:24" ht="6.75" customHeight="1" x14ac:dyDescent="0.2">
      <c r="E114" s="95"/>
      <c r="F114" s="79"/>
      <c r="G114" s="95"/>
      <c r="H114" s="79"/>
      <c r="I114" s="95"/>
      <c r="J114" s="79"/>
      <c r="K114" s="95"/>
      <c r="L114" s="28"/>
      <c r="M114" s="28"/>
      <c r="N114" s="34"/>
      <c r="O114" s="9"/>
    </row>
    <row r="115" spans="1:24" s="41" customFormat="1" ht="15.75" x14ac:dyDescent="0.2">
      <c r="B115" s="23" t="s">
        <v>9</v>
      </c>
      <c r="C115" s="23"/>
      <c r="D115" s="24"/>
      <c r="E115" s="100"/>
      <c r="F115" s="82"/>
      <c r="G115" s="100"/>
      <c r="H115" s="82"/>
      <c r="I115" s="100"/>
      <c r="J115" s="82"/>
      <c r="K115" s="100"/>
      <c r="L115" s="64"/>
      <c r="M115" s="64"/>
      <c r="N115" s="34"/>
      <c r="O115" s="45"/>
      <c r="W115" s="51"/>
      <c r="X115" s="41">
        <f>SUM(X91:X113)</f>
        <v>755890</v>
      </c>
    </row>
    <row r="116" spans="1:24" s="41" customFormat="1" ht="15.75" x14ac:dyDescent="0.2">
      <c r="B116" s="23" t="s">
        <v>70</v>
      </c>
      <c r="C116" s="23"/>
      <c r="D116" s="24"/>
      <c r="E116" s="100"/>
      <c r="F116" s="82"/>
      <c r="G116" s="100"/>
      <c r="H116" s="82"/>
      <c r="I116" s="100"/>
      <c r="J116" s="82"/>
      <c r="K116" s="100"/>
      <c r="L116" s="64"/>
      <c r="M116" s="64"/>
      <c r="N116" s="34"/>
      <c r="O116" s="45"/>
      <c r="W116" s="51"/>
      <c r="X116" s="43">
        <f>K128+X115</f>
        <v>755890</v>
      </c>
    </row>
    <row r="117" spans="1:24" ht="15" x14ac:dyDescent="0.2">
      <c r="B117" s="2" t="s">
        <v>71</v>
      </c>
      <c r="E117" s="95">
        <v>4326680</v>
      </c>
      <c r="F117" s="79"/>
      <c r="G117" s="95">
        <v>4207100</v>
      </c>
      <c r="H117" s="79"/>
      <c r="I117" s="95">
        <v>4210000</v>
      </c>
      <c r="J117" s="79"/>
      <c r="K117" s="95">
        <f>4350000+24100</f>
        <v>4374100</v>
      </c>
      <c r="L117" s="21">
        <f>IF(E117=0,0,((I117-E117)/E117))</f>
        <v>-2.6967559422004864E-2</v>
      </c>
      <c r="M117" s="21"/>
      <c r="N117" s="34"/>
      <c r="O117" s="9"/>
      <c r="P117" s="41"/>
    </row>
    <row r="118" spans="1:24" x14ac:dyDescent="0.2">
      <c r="B118" s="2" t="s">
        <v>72</v>
      </c>
      <c r="E118" s="95">
        <v>5560888</v>
      </c>
      <c r="F118" s="79"/>
      <c r="G118" s="95">
        <v>5265100</v>
      </c>
      <c r="H118" s="79"/>
      <c r="I118" s="95">
        <v>5310000</v>
      </c>
      <c r="J118" s="79"/>
      <c r="K118" s="95">
        <f>5500000+24100</f>
        <v>5524100</v>
      </c>
      <c r="L118" s="21">
        <f>IF(E118=0,0,((I118-E118)/E118))</f>
        <v>-4.5116535344714728E-2</v>
      </c>
      <c r="M118" s="21"/>
      <c r="N118" s="34"/>
      <c r="O118" s="9"/>
    </row>
    <row r="119" spans="1:24" x14ac:dyDescent="0.2">
      <c r="B119" s="2" t="s">
        <v>73</v>
      </c>
      <c r="E119" s="95">
        <v>6037679</v>
      </c>
      <c r="F119" s="79"/>
      <c r="G119" s="95">
        <v>9072900</v>
      </c>
      <c r="H119" s="79"/>
      <c r="I119" s="95">
        <f>[4]FORM2!$G$49</f>
        <v>8889390</v>
      </c>
      <c r="J119" s="79"/>
      <c r="K119" s="95">
        <f>[4]FORM2!$I$49</f>
        <v>7558300</v>
      </c>
      <c r="L119" s="21">
        <f>IF(E119=0,0,((I119-E119)/E119))</f>
        <v>0.47231908155435226</v>
      </c>
      <c r="M119" s="21"/>
      <c r="N119" s="34"/>
      <c r="O119" s="9"/>
      <c r="P119" s="73"/>
    </row>
    <row r="120" spans="1:24" x14ac:dyDescent="0.2">
      <c r="B120" s="2" t="s">
        <v>74</v>
      </c>
      <c r="E120" s="96">
        <v>6489711</v>
      </c>
      <c r="F120" s="79"/>
      <c r="G120" s="96">
        <v>0</v>
      </c>
      <c r="H120" s="79"/>
      <c r="I120" s="96">
        <v>0</v>
      </c>
      <c r="J120" s="79"/>
      <c r="K120" s="96">
        <v>0</v>
      </c>
      <c r="L120" s="21">
        <f>IF(E120=0,0,((I120-E120)/E120))</f>
        <v>-1</v>
      </c>
      <c r="M120" s="21"/>
      <c r="N120" s="34"/>
      <c r="O120" s="9"/>
    </row>
    <row r="121" spans="1:24" ht="6" customHeight="1" x14ac:dyDescent="0.2">
      <c r="E121" s="95"/>
      <c r="F121" s="79"/>
      <c r="G121" s="95"/>
      <c r="H121" s="79"/>
      <c r="I121" s="95"/>
      <c r="J121" s="79"/>
      <c r="K121" s="95"/>
      <c r="L121" s="28"/>
      <c r="M121" s="28"/>
      <c r="N121" s="60"/>
      <c r="O121" s="9"/>
    </row>
    <row r="122" spans="1:24" x14ac:dyDescent="0.2">
      <c r="C122" s="2" t="s">
        <v>16</v>
      </c>
      <c r="E122" s="96">
        <f>SUM(E117:E120)</f>
        <v>22414958</v>
      </c>
      <c r="F122" s="79"/>
      <c r="G122" s="96">
        <f>SUM(G117:G120)</f>
        <v>18545100</v>
      </c>
      <c r="H122" s="79"/>
      <c r="I122" s="96">
        <f>SUM(I117:I120)</f>
        <v>18409390</v>
      </c>
      <c r="J122" s="79"/>
      <c r="K122" s="96">
        <f>SUM(K117:K120)</f>
        <v>17456500</v>
      </c>
      <c r="L122" s="21">
        <f>IF(E122=0,0,((I122-E122)/E122))</f>
        <v>-0.17870066943690013</v>
      </c>
      <c r="M122" s="21"/>
      <c r="N122" s="9"/>
      <c r="O122" s="9"/>
    </row>
    <row r="123" spans="1:24" ht="5.25" customHeight="1" x14ac:dyDescent="0.2">
      <c r="E123" s="103"/>
      <c r="F123" s="79"/>
      <c r="G123" s="103"/>
      <c r="H123" s="79"/>
      <c r="I123" s="103"/>
      <c r="J123" s="79"/>
      <c r="K123" s="103"/>
      <c r="L123" s="68"/>
      <c r="M123" s="68"/>
      <c r="N123" s="9"/>
      <c r="O123" s="9"/>
    </row>
    <row r="124" spans="1:24" hidden="1" x14ac:dyDescent="0.2">
      <c r="A124" s="2" t="s">
        <v>75</v>
      </c>
      <c r="E124" s="95"/>
      <c r="F124" s="79"/>
      <c r="G124" s="95"/>
      <c r="H124" s="79"/>
      <c r="I124" s="95"/>
      <c r="J124" s="79"/>
      <c r="K124" s="95"/>
      <c r="N124" s="9"/>
      <c r="O124" s="9"/>
    </row>
    <row r="125" spans="1:24" hidden="1" x14ac:dyDescent="0.2">
      <c r="A125" s="2" t="s">
        <v>76</v>
      </c>
      <c r="D125" s="2"/>
      <c r="E125" s="95"/>
      <c r="F125" s="74"/>
      <c r="G125" s="95"/>
      <c r="H125" s="74"/>
      <c r="I125" s="95"/>
      <c r="J125" s="74"/>
      <c r="K125" s="95"/>
      <c r="L125" s="2"/>
      <c r="M125" s="2"/>
      <c r="N125" s="9"/>
      <c r="O125" s="9"/>
    </row>
    <row r="126" spans="1:24" ht="4.5" customHeight="1" x14ac:dyDescent="0.2">
      <c r="A126" s="2" t="s">
        <v>15</v>
      </c>
      <c r="D126" s="2"/>
      <c r="E126" s="95"/>
      <c r="F126" s="74"/>
      <c r="G126" s="95"/>
      <c r="H126" s="74"/>
      <c r="I126" s="95"/>
      <c r="J126" s="74"/>
      <c r="K126" s="95"/>
      <c r="L126" s="2"/>
      <c r="M126" s="2"/>
      <c r="N126" s="9"/>
      <c r="O126" s="9"/>
    </row>
    <row r="127" spans="1:24" x14ac:dyDescent="0.2">
      <c r="E127" s="95"/>
      <c r="G127" s="95"/>
      <c r="I127" s="95"/>
      <c r="K127" s="95"/>
      <c r="N127" s="9"/>
      <c r="O127" s="9"/>
    </row>
    <row r="128" spans="1:24" x14ac:dyDescent="0.2">
      <c r="B128" s="2" t="s">
        <v>77</v>
      </c>
      <c r="E128" s="79">
        <f>E17+E37-E111+E113+-E122</f>
        <v>0</v>
      </c>
      <c r="F128" s="79">
        <f>F17+F37-F111+F113+-F122</f>
        <v>0</v>
      </c>
      <c r="G128" s="79">
        <f>G17+G37-G111+G113+-G122</f>
        <v>0</v>
      </c>
      <c r="H128" s="79">
        <f>H17+H37-H111+H113+-H122</f>
        <v>0</v>
      </c>
      <c r="I128" s="79">
        <f>I17+I37-I111+I113+-I122</f>
        <v>0</v>
      </c>
      <c r="J128" s="79"/>
      <c r="K128" s="79">
        <f>K17+K37-K111+K113+-K122</f>
        <v>0</v>
      </c>
      <c r="N128" s="9"/>
      <c r="O128" s="9"/>
    </row>
    <row r="129" spans="5:17" x14ac:dyDescent="0.2">
      <c r="N129" s="9"/>
      <c r="O129" s="9"/>
    </row>
    <row r="130" spans="5:17" x14ac:dyDescent="0.2">
      <c r="E130" s="80">
        <f>SUM(E117:E120)</f>
        <v>22414958</v>
      </c>
      <c r="G130" s="80">
        <v>3235470</v>
      </c>
      <c r="I130" s="80">
        <f>SUM(I117:I120)</f>
        <v>18409390</v>
      </c>
      <c r="K130" s="80"/>
      <c r="N130" s="27">
        <f>I128-N109</f>
        <v>0</v>
      </c>
      <c r="O130" s="9"/>
    </row>
    <row r="131" spans="5:17" x14ac:dyDescent="0.2">
      <c r="N131" s="9"/>
      <c r="O131" s="9"/>
      <c r="P131" s="66">
        <f>K35-3800000</f>
        <v>20538300</v>
      </c>
    </row>
    <row r="132" spans="5:17" x14ac:dyDescent="0.2">
      <c r="E132" s="80">
        <f>+E122-E17</f>
        <v>5982197</v>
      </c>
      <c r="G132" s="80">
        <v>-2590490</v>
      </c>
      <c r="I132" s="80">
        <f>+I122-I17</f>
        <v>-4005610</v>
      </c>
      <c r="K132" s="80"/>
      <c r="N132" s="27"/>
      <c r="O132" s="9"/>
      <c r="P132" s="2">
        <f>ROUND(P131*0.05,-1)</f>
        <v>1026920</v>
      </c>
    </row>
    <row r="133" spans="5:17" x14ac:dyDescent="0.2">
      <c r="G133" s="78">
        <v>0</v>
      </c>
      <c r="I133" s="78">
        <f>+I120/2</f>
        <v>0</v>
      </c>
      <c r="N133" s="9"/>
      <c r="O133" s="9"/>
    </row>
    <row r="134" spans="5:17" x14ac:dyDescent="0.2">
      <c r="N134" s="9"/>
      <c r="O134" s="9"/>
    </row>
    <row r="135" spans="5:17" x14ac:dyDescent="0.2">
      <c r="N135" s="9"/>
      <c r="O135" s="9"/>
    </row>
    <row r="136" spans="5:17" x14ac:dyDescent="0.2">
      <c r="N136" s="34"/>
      <c r="O136" s="9"/>
      <c r="Q136" s="2">
        <v>189790</v>
      </c>
    </row>
    <row r="137" spans="5:17" x14ac:dyDescent="0.2">
      <c r="K137" s="80">
        <f>G122+I128</f>
        <v>18545100</v>
      </c>
      <c r="N137" s="34"/>
      <c r="O137" s="9"/>
      <c r="Q137" s="2">
        <v>75000</v>
      </c>
    </row>
    <row r="138" spans="5:17" x14ac:dyDescent="0.2">
      <c r="G138" s="80"/>
      <c r="I138" s="80">
        <f>I35-I109</f>
        <v>0</v>
      </c>
      <c r="K138" s="80">
        <f>K35-K109</f>
        <v>0</v>
      </c>
      <c r="N138" s="34"/>
      <c r="O138" s="9"/>
      <c r="Q138" s="2">
        <v>100000</v>
      </c>
    </row>
    <row r="139" spans="5:17" x14ac:dyDescent="0.2">
      <c r="G139" s="80"/>
      <c r="I139" s="80"/>
      <c r="K139" s="80">
        <f>SUM(E122,I128)</f>
        <v>22414958</v>
      </c>
      <c r="N139" s="34"/>
      <c r="O139" s="9"/>
      <c r="Q139" s="2">
        <f>Q136-Q137-Q138</f>
        <v>14790</v>
      </c>
    </row>
    <row r="140" spans="5:17" x14ac:dyDescent="0.2">
      <c r="N140" s="34"/>
      <c r="O140" s="9"/>
    </row>
    <row r="141" spans="5:17" x14ac:dyDescent="0.2">
      <c r="N141" s="34"/>
      <c r="O141" s="9"/>
    </row>
    <row r="142" spans="5:17" x14ac:dyDescent="0.2">
      <c r="N142" s="34"/>
      <c r="O142" s="9"/>
    </row>
    <row r="143" spans="5:17" x14ac:dyDescent="0.2">
      <c r="N143" s="34"/>
      <c r="O143" s="9"/>
    </row>
    <row r="144" spans="5:17" x14ac:dyDescent="0.2">
      <c r="N144" s="9"/>
      <c r="O144" s="9"/>
    </row>
    <row r="145" spans="14:15" x14ac:dyDescent="0.2">
      <c r="N145" s="9"/>
      <c r="O145" s="9"/>
    </row>
    <row r="146" spans="14:15" x14ac:dyDescent="0.2">
      <c r="N146" s="9"/>
      <c r="O146" s="9"/>
    </row>
    <row r="147" spans="14:15" x14ac:dyDescent="0.2">
      <c r="N147" s="9"/>
      <c r="O147" s="9"/>
    </row>
    <row r="148" spans="14:15" x14ac:dyDescent="0.2">
      <c r="N148" s="9"/>
      <c r="O148" s="9"/>
    </row>
    <row r="149" spans="14:15" x14ac:dyDescent="0.2">
      <c r="N149" s="9"/>
      <c r="O149" s="9"/>
    </row>
    <row r="150" spans="14:15" x14ac:dyDescent="0.2">
      <c r="N150" s="9"/>
      <c r="O150" s="9"/>
    </row>
    <row r="151" spans="14:15" x14ac:dyDescent="0.2">
      <c r="N151" s="9"/>
      <c r="O151" s="9"/>
    </row>
    <row r="152" spans="14:15" x14ac:dyDescent="0.2">
      <c r="N152" s="9"/>
      <c r="O152" s="9"/>
    </row>
    <row r="153" spans="14:15" x14ac:dyDescent="0.2">
      <c r="N153" s="9"/>
      <c r="O153" s="9"/>
    </row>
    <row r="154" spans="14:15" x14ac:dyDescent="0.2">
      <c r="N154" s="9"/>
      <c r="O154" s="9"/>
    </row>
    <row r="155" spans="14:15" x14ac:dyDescent="0.2">
      <c r="N155" s="9"/>
      <c r="O155" s="9"/>
    </row>
    <row r="156" spans="14:15" x14ac:dyDescent="0.2">
      <c r="N156" s="9"/>
      <c r="O156" s="9"/>
    </row>
    <row r="157" spans="14:15" x14ac:dyDescent="0.2">
      <c r="N157" s="9"/>
      <c r="O157" s="9"/>
    </row>
    <row r="158" spans="14:15" x14ac:dyDescent="0.2">
      <c r="N158" s="9"/>
      <c r="O158" s="9"/>
    </row>
    <row r="159" spans="14:15" x14ac:dyDescent="0.2">
      <c r="N159" s="9"/>
      <c r="O159" s="9"/>
    </row>
    <row r="160" spans="14:15" x14ac:dyDescent="0.2">
      <c r="N160" s="9"/>
      <c r="O160" s="9"/>
    </row>
    <row r="161" spans="14:15" x14ac:dyDescent="0.2">
      <c r="N161" s="9"/>
      <c r="O161" s="9"/>
    </row>
    <row r="162" spans="14:15" x14ac:dyDescent="0.2">
      <c r="N162" s="9"/>
      <c r="O162" s="9"/>
    </row>
    <row r="163" spans="14:15" x14ac:dyDescent="0.2">
      <c r="N163" s="9"/>
      <c r="O163" s="9"/>
    </row>
    <row r="164" spans="14:15" x14ac:dyDescent="0.2">
      <c r="N164" s="9"/>
      <c r="O164" s="9"/>
    </row>
    <row r="165" spans="14:15" x14ac:dyDescent="0.2">
      <c r="N165" s="9"/>
      <c r="O165" s="9"/>
    </row>
    <row r="166" spans="14:15" x14ac:dyDescent="0.2">
      <c r="N166" s="9"/>
      <c r="O166" s="9"/>
    </row>
    <row r="167" spans="14:15" x14ac:dyDescent="0.2">
      <c r="N167" s="9"/>
      <c r="O167" s="9"/>
    </row>
    <row r="168" spans="14:15" x14ac:dyDescent="0.2">
      <c r="N168" s="9"/>
      <c r="O168" s="9"/>
    </row>
    <row r="169" spans="14:15" x14ac:dyDescent="0.2">
      <c r="N169" s="9"/>
      <c r="O169" s="9"/>
    </row>
  </sheetData>
  <pageMargins left="0.76" right="0.5" top="0.89" bottom="0" header="0.5" footer="0.5"/>
  <pageSetup orientation="landscape" r:id="rId1"/>
  <headerFooter alignWithMargins="0"/>
  <rowBreaks count="2" manualBreakCount="2">
    <brk id="38" max="11" man="1"/>
    <brk id="8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4"/>
  <sheetViews>
    <sheetView workbookViewId="0">
      <selection activeCell="M13" sqref="M13"/>
    </sheetView>
  </sheetViews>
  <sheetFormatPr defaultRowHeight="12" x14ac:dyDescent="0.15"/>
  <cols>
    <col min="1" max="19" width="8.875" style="84"/>
    <col min="20" max="20" width="15.125" style="85" bestFit="1" customWidth="1"/>
  </cols>
  <sheetData>
    <row r="1" spans="1:20" x14ac:dyDescent="0.15">
      <c r="A1" s="84" t="s">
        <v>87</v>
      </c>
      <c r="B1" s="84" t="s">
        <v>88</v>
      </c>
      <c r="C1" s="84" t="s">
        <v>89</v>
      </c>
      <c r="D1" s="84" t="s">
        <v>90</v>
      </c>
      <c r="E1" s="84" t="s">
        <v>91</v>
      </c>
      <c r="F1" s="84" t="s">
        <v>92</v>
      </c>
      <c r="G1" s="84" t="s">
        <v>93</v>
      </c>
      <c r="H1" s="84" t="s">
        <v>94</v>
      </c>
      <c r="I1" s="84" t="s">
        <v>95</v>
      </c>
      <c r="J1" s="84" t="s">
        <v>96</v>
      </c>
      <c r="K1" s="84" t="s">
        <v>97</v>
      </c>
      <c r="L1" s="84" t="s">
        <v>98</v>
      </c>
      <c r="M1" s="84" t="s">
        <v>99</v>
      </c>
      <c r="N1" s="84" t="s">
        <v>100</v>
      </c>
      <c r="O1" s="84" t="s">
        <v>101</v>
      </c>
      <c r="P1" s="84" t="s">
        <v>102</v>
      </c>
      <c r="Q1" s="84" t="s">
        <v>103</v>
      </c>
      <c r="R1" s="84" t="s">
        <v>104</v>
      </c>
      <c r="S1" s="84" t="s">
        <v>105</v>
      </c>
      <c r="T1" s="85" t="s">
        <v>106</v>
      </c>
    </row>
    <row r="2" spans="1:20" x14ac:dyDescent="0.15">
      <c r="A2" s="84" t="s">
        <v>107</v>
      </c>
      <c r="B2" s="84" t="s">
        <v>108</v>
      </c>
      <c r="C2" s="84" t="s">
        <v>109</v>
      </c>
      <c r="D2" s="84" t="s">
        <v>110</v>
      </c>
      <c r="E2" s="84" t="s">
        <v>111</v>
      </c>
      <c r="F2" s="84" t="s">
        <v>112</v>
      </c>
      <c r="G2" s="84" t="s">
        <v>113</v>
      </c>
      <c r="H2" s="84" t="s">
        <v>114</v>
      </c>
      <c r="I2" s="84" t="s">
        <v>115</v>
      </c>
      <c r="J2" s="84" t="s">
        <v>116</v>
      </c>
      <c r="K2" s="84" t="s">
        <v>115</v>
      </c>
      <c r="L2" s="84" t="s">
        <v>117</v>
      </c>
      <c r="M2" s="84" t="s">
        <v>115</v>
      </c>
      <c r="N2" s="84" t="s">
        <v>118</v>
      </c>
      <c r="O2" s="84" t="s">
        <v>119</v>
      </c>
      <c r="P2" s="84" t="s">
        <v>120</v>
      </c>
      <c r="Q2" s="84" t="s">
        <v>120</v>
      </c>
      <c r="R2" s="84" t="s">
        <v>120</v>
      </c>
      <c r="S2" s="84" t="s">
        <v>120</v>
      </c>
      <c r="T2" s="85">
        <v>2100000</v>
      </c>
    </row>
    <row r="3" spans="1:20" hidden="1" x14ac:dyDescent="0.15">
      <c r="A3" s="84" t="s">
        <v>107</v>
      </c>
      <c r="B3" s="84" t="s">
        <v>108</v>
      </c>
      <c r="C3" s="84" t="s">
        <v>109</v>
      </c>
      <c r="D3" s="84" t="s">
        <v>110</v>
      </c>
      <c r="E3" s="84" t="s">
        <v>111</v>
      </c>
      <c r="F3" s="84" t="s">
        <v>112</v>
      </c>
      <c r="G3" s="84" t="s">
        <v>113</v>
      </c>
      <c r="H3" s="84" t="s">
        <v>114</v>
      </c>
      <c r="I3" s="84" t="s">
        <v>115</v>
      </c>
      <c r="J3" s="84" t="s">
        <v>116</v>
      </c>
      <c r="K3" s="84" t="s">
        <v>115</v>
      </c>
      <c r="L3" s="84" t="s">
        <v>121</v>
      </c>
      <c r="M3" s="84" t="s">
        <v>122</v>
      </c>
      <c r="N3" s="84" t="s">
        <v>118</v>
      </c>
      <c r="O3" s="84" t="s">
        <v>119</v>
      </c>
      <c r="P3" s="84" t="s">
        <v>120</v>
      </c>
      <c r="Q3" s="84" t="s">
        <v>120</v>
      </c>
      <c r="R3" s="84" t="s">
        <v>120</v>
      </c>
      <c r="S3" s="84" t="s">
        <v>120</v>
      </c>
      <c r="T3" s="85">
        <v>1650000</v>
      </c>
    </row>
    <row r="4" spans="1:20" x14ac:dyDescent="0.15">
      <c r="A4" s="84" t="s">
        <v>107</v>
      </c>
      <c r="B4" s="84" t="s">
        <v>108</v>
      </c>
      <c r="C4" s="84" t="s">
        <v>109</v>
      </c>
      <c r="D4" s="84" t="s">
        <v>110</v>
      </c>
      <c r="E4" s="84" t="s">
        <v>111</v>
      </c>
      <c r="F4" s="84" t="s">
        <v>112</v>
      </c>
      <c r="G4" s="84" t="s">
        <v>113</v>
      </c>
      <c r="H4" s="84" t="s">
        <v>123</v>
      </c>
      <c r="I4" s="84" t="s">
        <v>124</v>
      </c>
      <c r="J4" s="84" t="s">
        <v>125</v>
      </c>
      <c r="K4" s="84" t="s">
        <v>126</v>
      </c>
      <c r="L4" s="84" t="s">
        <v>127</v>
      </c>
      <c r="M4" s="84" t="s">
        <v>128</v>
      </c>
      <c r="N4" s="84" t="s">
        <v>118</v>
      </c>
      <c r="O4" s="84" t="s">
        <v>119</v>
      </c>
      <c r="P4" s="84" t="s">
        <v>120</v>
      </c>
      <c r="Q4" s="84" t="s">
        <v>120</v>
      </c>
      <c r="R4" s="84" t="s">
        <v>120</v>
      </c>
      <c r="S4" s="84" t="s">
        <v>120</v>
      </c>
      <c r="T4" s="85">
        <v>8850000</v>
      </c>
    </row>
    <row r="5" spans="1:20" x14ac:dyDescent="0.15">
      <c r="A5" s="84" t="s">
        <v>107</v>
      </c>
      <c r="B5" s="84" t="s">
        <v>108</v>
      </c>
      <c r="C5" s="84" t="s">
        <v>109</v>
      </c>
      <c r="D5" s="84" t="s">
        <v>110</v>
      </c>
      <c r="E5" s="84" t="s">
        <v>111</v>
      </c>
      <c r="F5" s="84" t="s">
        <v>112</v>
      </c>
      <c r="G5" s="84" t="s">
        <v>113</v>
      </c>
      <c r="H5" s="84" t="s">
        <v>123</v>
      </c>
      <c r="I5" s="84" t="s">
        <v>124</v>
      </c>
      <c r="J5" s="84" t="s">
        <v>125</v>
      </c>
      <c r="K5" s="84" t="s">
        <v>126</v>
      </c>
      <c r="L5" s="84" t="s">
        <v>129</v>
      </c>
      <c r="M5" s="84" t="s">
        <v>130</v>
      </c>
      <c r="N5" s="84" t="s">
        <v>118</v>
      </c>
      <c r="O5" s="84" t="s">
        <v>119</v>
      </c>
      <c r="P5" s="84" t="s">
        <v>120</v>
      </c>
      <c r="Q5" s="84" t="s">
        <v>120</v>
      </c>
      <c r="R5" s="84" t="s">
        <v>120</v>
      </c>
      <c r="S5" s="84" t="s">
        <v>120</v>
      </c>
      <c r="T5" s="85">
        <v>75000</v>
      </c>
    </row>
    <row r="6" spans="1:20" hidden="1" x14ac:dyDescent="0.15">
      <c r="A6" s="84" t="s">
        <v>107</v>
      </c>
      <c r="B6" s="84" t="s">
        <v>108</v>
      </c>
      <c r="C6" s="84" t="s">
        <v>109</v>
      </c>
      <c r="D6" s="84" t="s">
        <v>110</v>
      </c>
      <c r="E6" s="84" t="s">
        <v>111</v>
      </c>
      <c r="F6" s="84" t="s">
        <v>112</v>
      </c>
      <c r="G6" s="84" t="s">
        <v>113</v>
      </c>
      <c r="H6" s="84" t="s">
        <v>123</v>
      </c>
      <c r="I6" s="84" t="s">
        <v>124</v>
      </c>
      <c r="J6" s="84" t="s">
        <v>125</v>
      </c>
      <c r="K6" s="84" t="s">
        <v>126</v>
      </c>
      <c r="L6" s="84" t="s">
        <v>121</v>
      </c>
      <c r="M6" s="84" t="s">
        <v>122</v>
      </c>
      <c r="N6" s="84" t="s">
        <v>118</v>
      </c>
      <c r="O6" s="84" t="s">
        <v>119</v>
      </c>
      <c r="P6" s="84" t="s">
        <v>120</v>
      </c>
      <c r="Q6" s="84" t="s">
        <v>120</v>
      </c>
      <c r="R6" s="84" t="s">
        <v>120</v>
      </c>
      <c r="S6" s="84" t="s">
        <v>120</v>
      </c>
      <c r="T6" s="85">
        <v>206700</v>
      </c>
    </row>
    <row r="7" spans="1:20" hidden="1" x14ac:dyDescent="0.15">
      <c r="A7" s="84" t="s">
        <v>107</v>
      </c>
      <c r="B7" s="84" t="s">
        <v>108</v>
      </c>
      <c r="C7" s="84" t="s">
        <v>109</v>
      </c>
      <c r="D7" s="84" t="s">
        <v>110</v>
      </c>
      <c r="E7" s="84" t="s">
        <v>111</v>
      </c>
      <c r="F7" s="84" t="s">
        <v>112</v>
      </c>
      <c r="G7" s="84" t="s">
        <v>113</v>
      </c>
      <c r="H7" s="84" t="s">
        <v>123</v>
      </c>
      <c r="I7" s="84" t="s">
        <v>124</v>
      </c>
      <c r="J7" s="84" t="s">
        <v>125</v>
      </c>
      <c r="K7" s="84" t="s">
        <v>126</v>
      </c>
      <c r="L7" s="84" t="s">
        <v>131</v>
      </c>
      <c r="M7" s="84" t="s">
        <v>132</v>
      </c>
      <c r="N7" s="84" t="s">
        <v>118</v>
      </c>
      <c r="O7" s="84" t="s">
        <v>119</v>
      </c>
      <c r="P7" s="84" t="s">
        <v>120</v>
      </c>
      <c r="Q7" s="84" t="s">
        <v>120</v>
      </c>
      <c r="R7" s="84" t="s">
        <v>120</v>
      </c>
      <c r="S7" s="84" t="s">
        <v>120</v>
      </c>
      <c r="T7" s="85">
        <v>7200000</v>
      </c>
    </row>
    <row r="8" spans="1:20" hidden="1" x14ac:dyDescent="0.15">
      <c r="A8" s="84" t="s">
        <v>107</v>
      </c>
      <c r="B8" s="84" t="s">
        <v>108</v>
      </c>
      <c r="C8" s="84" t="s">
        <v>109</v>
      </c>
      <c r="D8" s="84" t="s">
        <v>110</v>
      </c>
      <c r="E8" s="84" t="s">
        <v>111</v>
      </c>
      <c r="F8" s="84" t="s">
        <v>112</v>
      </c>
      <c r="G8" s="84" t="s">
        <v>113</v>
      </c>
      <c r="H8" s="84" t="s">
        <v>133</v>
      </c>
      <c r="I8" s="84" t="s">
        <v>134</v>
      </c>
      <c r="J8" s="84" t="s">
        <v>135</v>
      </c>
      <c r="K8" s="84" t="s">
        <v>136</v>
      </c>
      <c r="L8" s="84" t="s">
        <v>137</v>
      </c>
      <c r="M8" s="84" t="s">
        <v>138</v>
      </c>
      <c r="N8" s="84" t="s">
        <v>118</v>
      </c>
      <c r="O8" s="84" t="s">
        <v>119</v>
      </c>
      <c r="P8" s="84" t="s">
        <v>120</v>
      </c>
      <c r="Q8" s="84" t="s">
        <v>120</v>
      </c>
      <c r="R8" s="84" t="s">
        <v>120</v>
      </c>
      <c r="S8" s="84" t="s">
        <v>120</v>
      </c>
      <c r="T8" s="85">
        <v>29936</v>
      </c>
    </row>
    <row r="9" spans="1:20" hidden="1" x14ac:dyDescent="0.15">
      <c r="A9" s="84" t="s">
        <v>107</v>
      </c>
      <c r="B9" s="84" t="s">
        <v>108</v>
      </c>
      <c r="C9" s="84" t="s">
        <v>109</v>
      </c>
      <c r="D9" s="84" t="s">
        <v>110</v>
      </c>
      <c r="E9" s="84" t="s">
        <v>111</v>
      </c>
      <c r="F9" s="84" t="s">
        <v>112</v>
      </c>
      <c r="G9" s="84" t="s">
        <v>113</v>
      </c>
      <c r="H9" s="84" t="s">
        <v>133</v>
      </c>
      <c r="I9" s="84" t="s">
        <v>134</v>
      </c>
      <c r="J9" s="84" t="s">
        <v>135</v>
      </c>
      <c r="K9" s="84" t="s">
        <v>136</v>
      </c>
      <c r="L9" s="84" t="s">
        <v>139</v>
      </c>
      <c r="M9" s="84" t="s">
        <v>140</v>
      </c>
      <c r="N9" s="84" t="s">
        <v>118</v>
      </c>
      <c r="O9" s="84" t="s">
        <v>119</v>
      </c>
      <c r="P9" s="84" t="s">
        <v>120</v>
      </c>
      <c r="Q9" s="84" t="s">
        <v>120</v>
      </c>
      <c r="R9" s="84" t="s">
        <v>120</v>
      </c>
      <c r="S9" s="84" t="s">
        <v>120</v>
      </c>
      <c r="T9" s="85">
        <v>10478</v>
      </c>
    </row>
    <row r="10" spans="1:20" hidden="1" x14ac:dyDescent="0.15">
      <c r="A10" s="84" t="s">
        <v>107</v>
      </c>
      <c r="B10" s="84" t="s">
        <v>108</v>
      </c>
      <c r="C10" s="84" t="s">
        <v>109</v>
      </c>
      <c r="D10" s="84" t="s">
        <v>110</v>
      </c>
      <c r="E10" s="84" t="s">
        <v>111</v>
      </c>
      <c r="F10" s="84" t="s">
        <v>112</v>
      </c>
      <c r="G10" s="84" t="s">
        <v>113</v>
      </c>
      <c r="H10" s="84" t="s">
        <v>133</v>
      </c>
      <c r="I10" s="84" t="s">
        <v>134</v>
      </c>
      <c r="J10" s="84" t="s">
        <v>135</v>
      </c>
      <c r="K10" s="84" t="s">
        <v>136</v>
      </c>
      <c r="L10" s="84" t="s">
        <v>121</v>
      </c>
      <c r="M10" s="84" t="s">
        <v>122</v>
      </c>
      <c r="N10" s="84" t="s">
        <v>118</v>
      </c>
      <c r="O10" s="84" t="s">
        <v>119</v>
      </c>
      <c r="P10" s="84" t="s">
        <v>120</v>
      </c>
      <c r="Q10" s="84" t="s">
        <v>120</v>
      </c>
      <c r="R10" s="84" t="s">
        <v>120</v>
      </c>
      <c r="S10" s="84" t="s">
        <v>120</v>
      </c>
      <c r="T10" s="85">
        <v>718895</v>
      </c>
    </row>
    <row r="11" spans="1:20" x14ac:dyDescent="0.15">
      <c r="A11" s="84" t="s">
        <v>107</v>
      </c>
      <c r="B11" s="84" t="s">
        <v>108</v>
      </c>
      <c r="C11" s="84" t="s">
        <v>109</v>
      </c>
      <c r="D11" s="84" t="s">
        <v>110</v>
      </c>
      <c r="E11" s="84" t="s">
        <v>111</v>
      </c>
      <c r="F11" s="84" t="s">
        <v>112</v>
      </c>
      <c r="G11" s="84" t="s">
        <v>113</v>
      </c>
      <c r="H11" s="84" t="s">
        <v>133</v>
      </c>
      <c r="I11" s="84" t="s">
        <v>134</v>
      </c>
      <c r="J11" s="84" t="s">
        <v>141</v>
      </c>
      <c r="K11" s="84" t="s">
        <v>142</v>
      </c>
      <c r="L11" s="84" t="s">
        <v>143</v>
      </c>
      <c r="M11" s="84" t="s">
        <v>134</v>
      </c>
      <c r="N11" s="84" t="s">
        <v>118</v>
      </c>
      <c r="O11" s="84" t="s">
        <v>119</v>
      </c>
      <c r="P11" s="84" t="s">
        <v>120</v>
      </c>
      <c r="Q11" s="84" t="s">
        <v>120</v>
      </c>
      <c r="R11" s="84" t="s">
        <v>120</v>
      </c>
      <c r="S11" s="84" t="s">
        <v>120</v>
      </c>
      <c r="T11" s="85">
        <v>10000</v>
      </c>
    </row>
    <row r="12" spans="1:20" x14ac:dyDescent="0.15">
      <c r="A12" s="84" t="s">
        <v>107</v>
      </c>
      <c r="B12" s="84" t="s">
        <v>108</v>
      </c>
      <c r="C12" s="84" t="s">
        <v>109</v>
      </c>
      <c r="D12" s="84" t="s">
        <v>110</v>
      </c>
      <c r="E12" s="84" t="s">
        <v>111</v>
      </c>
      <c r="F12" s="84" t="s">
        <v>112</v>
      </c>
      <c r="G12" s="84" t="s">
        <v>113</v>
      </c>
      <c r="H12" s="84" t="s">
        <v>133</v>
      </c>
      <c r="I12" s="84" t="s">
        <v>134</v>
      </c>
      <c r="J12" s="84" t="s">
        <v>141</v>
      </c>
      <c r="K12" s="84" t="s">
        <v>142</v>
      </c>
      <c r="L12" s="84" t="s">
        <v>144</v>
      </c>
      <c r="M12" s="84" t="s">
        <v>145</v>
      </c>
      <c r="N12" s="84" t="s">
        <v>118</v>
      </c>
      <c r="O12" s="84" t="s">
        <v>119</v>
      </c>
      <c r="P12" s="84" t="s">
        <v>120</v>
      </c>
      <c r="Q12" s="84" t="s">
        <v>120</v>
      </c>
      <c r="R12" s="84" t="s">
        <v>120</v>
      </c>
      <c r="S12" s="84" t="s">
        <v>120</v>
      </c>
      <c r="T12" s="85">
        <v>50000</v>
      </c>
    </row>
    <row r="13" spans="1:20" x14ac:dyDescent="0.15">
      <c r="A13" s="84" t="s">
        <v>107</v>
      </c>
      <c r="B13" s="84" t="s">
        <v>108</v>
      </c>
      <c r="C13" s="84" t="s">
        <v>109</v>
      </c>
      <c r="D13" s="84" t="s">
        <v>110</v>
      </c>
      <c r="E13" s="84" t="s">
        <v>111</v>
      </c>
      <c r="F13" s="84" t="s">
        <v>112</v>
      </c>
      <c r="G13" s="84" t="s">
        <v>113</v>
      </c>
      <c r="H13" s="84" t="s">
        <v>133</v>
      </c>
      <c r="I13" s="84" t="s">
        <v>134</v>
      </c>
      <c r="J13" s="84" t="s">
        <v>141</v>
      </c>
      <c r="K13" s="84" t="s">
        <v>142</v>
      </c>
      <c r="L13" s="84" t="s">
        <v>146</v>
      </c>
      <c r="M13" s="84" t="s">
        <v>147</v>
      </c>
      <c r="N13" s="84" t="s">
        <v>118</v>
      </c>
      <c r="O13" s="84" t="s">
        <v>119</v>
      </c>
      <c r="P13" s="84" t="s">
        <v>120</v>
      </c>
      <c r="Q13" s="84" t="s">
        <v>120</v>
      </c>
      <c r="R13" s="84" t="s">
        <v>120</v>
      </c>
      <c r="S13" s="84" t="s">
        <v>120</v>
      </c>
      <c r="T13" s="85">
        <v>10000</v>
      </c>
    </row>
    <row r="14" spans="1:20" hidden="1" x14ac:dyDescent="0.15">
      <c r="A14" s="84" t="s">
        <v>107</v>
      </c>
      <c r="B14" s="84" t="s">
        <v>108</v>
      </c>
      <c r="C14" s="84" t="s">
        <v>109</v>
      </c>
      <c r="D14" s="84" t="s">
        <v>110</v>
      </c>
      <c r="E14" s="84" t="s">
        <v>111</v>
      </c>
      <c r="F14" s="84" t="s">
        <v>112</v>
      </c>
      <c r="G14" s="84" t="s">
        <v>113</v>
      </c>
      <c r="H14" s="84" t="s">
        <v>133</v>
      </c>
      <c r="I14" s="84" t="s">
        <v>134</v>
      </c>
      <c r="J14" s="84" t="s">
        <v>141</v>
      </c>
      <c r="K14" s="84" t="s">
        <v>142</v>
      </c>
      <c r="L14" s="84" t="s">
        <v>148</v>
      </c>
      <c r="M14" s="84" t="s">
        <v>149</v>
      </c>
      <c r="N14" s="84" t="s">
        <v>118</v>
      </c>
      <c r="O14" s="84" t="s">
        <v>119</v>
      </c>
      <c r="P14" s="84" t="s">
        <v>120</v>
      </c>
      <c r="Q14" s="84" t="s">
        <v>120</v>
      </c>
      <c r="R14" s="84" t="s">
        <v>120</v>
      </c>
      <c r="S14" s="84" t="s">
        <v>120</v>
      </c>
      <c r="T14" s="85">
        <v>81289</v>
      </c>
    </row>
    <row r="15" spans="1:20" hidden="1" x14ac:dyDescent="0.15">
      <c r="A15" s="84" t="s">
        <v>107</v>
      </c>
      <c r="B15" s="84" t="s">
        <v>108</v>
      </c>
      <c r="C15" s="84" t="s">
        <v>109</v>
      </c>
      <c r="D15" s="84" t="s">
        <v>110</v>
      </c>
      <c r="E15" s="84" t="s">
        <v>111</v>
      </c>
      <c r="F15" s="84" t="s">
        <v>112</v>
      </c>
      <c r="G15" s="84" t="s">
        <v>113</v>
      </c>
      <c r="H15" s="84" t="s">
        <v>133</v>
      </c>
      <c r="I15" s="84" t="s">
        <v>134</v>
      </c>
      <c r="J15" s="84" t="s">
        <v>141</v>
      </c>
      <c r="K15" s="84" t="s">
        <v>142</v>
      </c>
      <c r="L15" s="84" t="s">
        <v>137</v>
      </c>
      <c r="M15" s="84" t="s">
        <v>138</v>
      </c>
      <c r="N15" s="84" t="s">
        <v>118</v>
      </c>
      <c r="O15" s="84" t="s">
        <v>119</v>
      </c>
      <c r="P15" s="84" t="s">
        <v>120</v>
      </c>
      <c r="Q15" s="84" t="s">
        <v>120</v>
      </c>
      <c r="R15" s="84" t="s">
        <v>120</v>
      </c>
      <c r="S15" s="84" t="s">
        <v>120</v>
      </c>
      <c r="T15" s="85">
        <v>31732</v>
      </c>
    </row>
    <row r="16" spans="1:20" hidden="1" x14ac:dyDescent="0.15">
      <c r="A16" s="84" t="s">
        <v>107</v>
      </c>
      <c r="B16" s="84" t="s">
        <v>108</v>
      </c>
      <c r="C16" s="84" t="s">
        <v>109</v>
      </c>
      <c r="D16" s="84" t="s">
        <v>110</v>
      </c>
      <c r="E16" s="84" t="s">
        <v>111</v>
      </c>
      <c r="F16" s="84" t="s">
        <v>112</v>
      </c>
      <c r="G16" s="84" t="s">
        <v>113</v>
      </c>
      <c r="H16" s="84" t="s">
        <v>133</v>
      </c>
      <c r="I16" s="84" t="s">
        <v>134</v>
      </c>
      <c r="J16" s="84" t="s">
        <v>141</v>
      </c>
      <c r="K16" s="84" t="s">
        <v>142</v>
      </c>
      <c r="L16" s="84" t="s">
        <v>150</v>
      </c>
      <c r="M16" s="84" t="s">
        <v>151</v>
      </c>
      <c r="N16" s="84" t="s">
        <v>118</v>
      </c>
      <c r="O16" s="84" t="s">
        <v>119</v>
      </c>
      <c r="P16" s="84" t="s">
        <v>120</v>
      </c>
      <c r="Q16" s="84" t="s">
        <v>120</v>
      </c>
      <c r="R16" s="84" t="s">
        <v>120</v>
      </c>
      <c r="S16" s="84" t="s">
        <v>120</v>
      </c>
      <c r="T16" s="85">
        <v>229339</v>
      </c>
    </row>
    <row r="17" spans="1:20" hidden="1" x14ac:dyDescent="0.15">
      <c r="A17" s="84" t="s">
        <v>107</v>
      </c>
      <c r="B17" s="84" t="s">
        <v>108</v>
      </c>
      <c r="C17" s="84" t="s">
        <v>109</v>
      </c>
      <c r="D17" s="84" t="s">
        <v>110</v>
      </c>
      <c r="E17" s="84" t="s">
        <v>111</v>
      </c>
      <c r="F17" s="84" t="s">
        <v>112</v>
      </c>
      <c r="G17" s="84" t="s">
        <v>113</v>
      </c>
      <c r="H17" s="84" t="s">
        <v>133</v>
      </c>
      <c r="I17" s="84" t="s">
        <v>134</v>
      </c>
      <c r="J17" s="84" t="s">
        <v>141</v>
      </c>
      <c r="K17" s="84" t="s">
        <v>142</v>
      </c>
      <c r="L17" s="84" t="s">
        <v>139</v>
      </c>
      <c r="M17" s="84" t="s">
        <v>140</v>
      </c>
      <c r="N17" s="84" t="s">
        <v>118</v>
      </c>
      <c r="O17" s="84" t="s">
        <v>119</v>
      </c>
      <c r="P17" s="84" t="s">
        <v>120</v>
      </c>
      <c r="Q17" s="84" t="s">
        <v>120</v>
      </c>
      <c r="R17" s="84" t="s">
        <v>120</v>
      </c>
      <c r="S17" s="84" t="s">
        <v>120</v>
      </c>
      <c r="T17" s="85">
        <v>119826</v>
      </c>
    </row>
    <row r="18" spans="1:20" hidden="1" x14ac:dyDescent="0.15">
      <c r="A18" s="84" t="s">
        <v>107</v>
      </c>
      <c r="B18" s="84" t="s">
        <v>108</v>
      </c>
      <c r="C18" s="84" t="s">
        <v>109</v>
      </c>
      <c r="D18" s="84" t="s">
        <v>110</v>
      </c>
      <c r="E18" s="84" t="s">
        <v>111</v>
      </c>
      <c r="F18" s="84" t="s">
        <v>112</v>
      </c>
      <c r="G18" s="84" t="s">
        <v>113</v>
      </c>
      <c r="H18" s="84" t="s">
        <v>133</v>
      </c>
      <c r="I18" s="84" t="s">
        <v>134</v>
      </c>
      <c r="J18" s="84" t="s">
        <v>141</v>
      </c>
      <c r="K18" s="84" t="s">
        <v>142</v>
      </c>
      <c r="L18" s="84" t="s">
        <v>152</v>
      </c>
      <c r="M18" s="84" t="s">
        <v>153</v>
      </c>
      <c r="N18" s="84" t="s">
        <v>118</v>
      </c>
      <c r="O18" s="84" t="s">
        <v>119</v>
      </c>
      <c r="P18" s="84" t="s">
        <v>120</v>
      </c>
      <c r="Q18" s="84" t="s">
        <v>120</v>
      </c>
      <c r="R18" s="84" t="s">
        <v>120</v>
      </c>
      <c r="S18" s="84" t="s">
        <v>120</v>
      </c>
      <c r="T18" s="85">
        <v>7230</v>
      </c>
    </row>
    <row r="19" spans="1:20" hidden="1" x14ac:dyDescent="0.15">
      <c r="A19" s="84" t="s">
        <v>107</v>
      </c>
      <c r="B19" s="84" t="s">
        <v>108</v>
      </c>
      <c r="C19" s="84" t="s">
        <v>109</v>
      </c>
      <c r="D19" s="84" t="s">
        <v>110</v>
      </c>
      <c r="E19" s="84" t="s">
        <v>111</v>
      </c>
      <c r="F19" s="84" t="s">
        <v>112</v>
      </c>
      <c r="G19" s="84" t="s">
        <v>113</v>
      </c>
      <c r="H19" s="84" t="s">
        <v>133</v>
      </c>
      <c r="I19" s="84" t="s">
        <v>134</v>
      </c>
      <c r="J19" s="84" t="s">
        <v>141</v>
      </c>
      <c r="K19" s="84" t="s">
        <v>142</v>
      </c>
      <c r="L19" s="84" t="s">
        <v>121</v>
      </c>
      <c r="M19" s="84" t="s">
        <v>122</v>
      </c>
      <c r="N19" s="84" t="s">
        <v>118</v>
      </c>
      <c r="O19" s="84" t="s">
        <v>119</v>
      </c>
      <c r="P19" s="84" t="s">
        <v>120</v>
      </c>
      <c r="Q19" s="84" t="s">
        <v>120</v>
      </c>
      <c r="R19" s="84" t="s">
        <v>120</v>
      </c>
      <c r="S19" s="84" t="s">
        <v>120</v>
      </c>
      <c r="T19" s="85">
        <v>865567</v>
      </c>
    </row>
    <row r="20" spans="1:20" hidden="1" x14ac:dyDescent="0.15">
      <c r="A20" s="84" t="s">
        <v>107</v>
      </c>
      <c r="B20" s="84" t="s">
        <v>108</v>
      </c>
      <c r="C20" s="84" t="s">
        <v>109</v>
      </c>
      <c r="D20" s="84" t="s">
        <v>110</v>
      </c>
      <c r="E20" s="84" t="s">
        <v>111</v>
      </c>
      <c r="F20" s="84" t="s">
        <v>112</v>
      </c>
      <c r="G20" s="84" t="s">
        <v>113</v>
      </c>
      <c r="H20" s="84" t="s">
        <v>133</v>
      </c>
      <c r="I20" s="84" t="s">
        <v>134</v>
      </c>
      <c r="J20" s="84" t="s">
        <v>141</v>
      </c>
      <c r="K20" s="84" t="s">
        <v>142</v>
      </c>
      <c r="L20" s="84" t="s">
        <v>154</v>
      </c>
      <c r="M20" s="84" t="s">
        <v>155</v>
      </c>
      <c r="N20" s="84" t="s">
        <v>118</v>
      </c>
      <c r="O20" s="84" t="s">
        <v>119</v>
      </c>
      <c r="P20" s="84" t="s">
        <v>120</v>
      </c>
      <c r="Q20" s="84" t="s">
        <v>120</v>
      </c>
      <c r="R20" s="84" t="s">
        <v>120</v>
      </c>
      <c r="S20" s="84" t="s">
        <v>120</v>
      </c>
      <c r="T20" s="85">
        <v>50000</v>
      </c>
    </row>
    <row r="21" spans="1:20" hidden="1" x14ac:dyDescent="0.15">
      <c r="A21" s="84" t="s">
        <v>107</v>
      </c>
      <c r="B21" s="84" t="s">
        <v>108</v>
      </c>
      <c r="C21" s="84" t="s">
        <v>109</v>
      </c>
      <c r="D21" s="84" t="s">
        <v>110</v>
      </c>
      <c r="E21" s="84" t="s">
        <v>111</v>
      </c>
      <c r="F21" s="84" t="s">
        <v>112</v>
      </c>
      <c r="G21" s="84" t="s">
        <v>113</v>
      </c>
      <c r="H21" s="84" t="s">
        <v>133</v>
      </c>
      <c r="I21" s="84" t="s">
        <v>134</v>
      </c>
      <c r="J21" s="84" t="s">
        <v>156</v>
      </c>
      <c r="K21" s="84" t="s">
        <v>157</v>
      </c>
      <c r="L21" s="84" t="s">
        <v>137</v>
      </c>
      <c r="M21" s="84" t="s">
        <v>138</v>
      </c>
      <c r="N21" s="84" t="s">
        <v>118</v>
      </c>
      <c r="O21" s="84" t="s">
        <v>119</v>
      </c>
      <c r="P21" s="84" t="s">
        <v>120</v>
      </c>
      <c r="Q21" s="84" t="s">
        <v>120</v>
      </c>
      <c r="R21" s="84" t="s">
        <v>120</v>
      </c>
      <c r="S21" s="84" t="s">
        <v>120</v>
      </c>
      <c r="T21" s="85">
        <v>81669</v>
      </c>
    </row>
    <row r="22" spans="1:20" hidden="1" x14ac:dyDescent="0.15">
      <c r="A22" s="84" t="s">
        <v>107</v>
      </c>
      <c r="B22" s="84" t="s">
        <v>108</v>
      </c>
      <c r="C22" s="84" t="s">
        <v>109</v>
      </c>
      <c r="D22" s="84" t="s">
        <v>110</v>
      </c>
      <c r="E22" s="84" t="s">
        <v>111</v>
      </c>
      <c r="F22" s="84" t="s">
        <v>112</v>
      </c>
      <c r="G22" s="84" t="s">
        <v>113</v>
      </c>
      <c r="H22" s="84" t="s">
        <v>133</v>
      </c>
      <c r="I22" s="84" t="s">
        <v>134</v>
      </c>
      <c r="J22" s="84" t="s">
        <v>156</v>
      </c>
      <c r="K22" s="84" t="s">
        <v>157</v>
      </c>
      <c r="L22" s="84" t="s">
        <v>139</v>
      </c>
      <c r="M22" s="84" t="s">
        <v>140</v>
      </c>
      <c r="N22" s="84" t="s">
        <v>118</v>
      </c>
      <c r="O22" s="84" t="s">
        <v>119</v>
      </c>
      <c r="P22" s="84" t="s">
        <v>120</v>
      </c>
      <c r="Q22" s="84" t="s">
        <v>120</v>
      </c>
      <c r="R22" s="84" t="s">
        <v>120</v>
      </c>
      <c r="S22" s="84" t="s">
        <v>120</v>
      </c>
      <c r="T22" s="85">
        <v>28584</v>
      </c>
    </row>
    <row r="23" spans="1:20" hidden="1" x14ac:dyDescent="0.15">
      <c r="A23" s="84" t="s">
        <v>107</v>
      </c>
      <c r="B23" s="84" t="s">
        <v>108</v>
      </c>
      <c r="C23" s="84" t="s">
        <v>109</v>
      </c>
      <c r="D23" s="84" t="s">
        <v>110</v>
      </c>
      <c r="E23" s="84" t="s">
        <v>111</v>
      </c>
      <c r="F23" s="84" t="s">
        <v>112</v>
      </c>
      <c r="G23" s="84" t="s">
        <v>113</v>
      </c>
      <c r="H23" s="84" t="s">
        <v>133</v>
      </c>
      <c r="I23" s="84" t="s">
        <v>134</v>
      </c>
      <c r="J23" s="84" t="s">
        <v>156</v>
      </c>
      <c r="K23" s="84" t="s">
        <v>157</v>
      </c>
      <c r="L23" s="84" t="s">
        <v>152</v>
      </c>
      <c r="M23" s="84" t="s">
        <v>153</v>
      </c>
      <c r="N23" s="84" t="s">
        <v>118</v>
      </c>
      <c r="O23" s="84" t="s">
        <v>119</v>
      </c>
      <c r="P23" s="84" t="s">
        <v>120</v>
      </c>
      <c r="Q23" s="84" t="s">
        <v>120</v>
      </c>
      <c r="R23" s="84" t="s">
        <v>120</v>
      </c>
      <c r="S23" s="84" t="s">
        <v>120</v>
      </c>
      <c r="T23" s="85">
        <v>590</v>
      </c>
    </row>
    <row r="24" spans="1:20" hidden="1" x14ac:dyDescent="0.15">
      <c r="A24" s="84" t="s">
        <v>107</v>
      </c>
      <c r="B24" s="84" t="s">
        <v>108</v>
      </c>
      <c r="C24" s="84" t="s">
        <v>109</v>
      </c>
      <c r="D24" s="84" t="s">
        <v>110</v>
      </c>
      <c r="E24" s="84" t="s">
        <v>111</v>
      </c>
      <c r="F24" s="84" t="s">
        <v>112</v>
      </c>
      <c r="G24" s="84" t="s">
        <v>113</v>
      </c>
      <c r="H24" s="84" t="s">
        <v>133</v>
      </c>
      <c r="I24" s="84" t="s">
        <v>134</v>
      </c>
      <c r="J24" s="84" t="s">
        <v>156</v>
      </c>
      <c r="K24" s="84" t="s">
        <v>157</v>
      </c>
      <c r="L24" s="84" t="s">
        <v>121</v>
      </c>
      <c r="M24" s="84" t="s">
        <v>122</v>
      </c>
      <c r="N24" s="84" t="s">
        <v>118</v>
      </c>
      <c r="O24" s="84" t="s">
        <v>119</v>
      </c>
      <c r="P24" s="84" t="s">
        <v>120</v>
      </c>
      <c r="Q24" s="84" t="s">
        <v>120</v>
      </c>
      <c r="R24" s="84" t="s">
        <v>120</v>
      </c>
      <c r="S24" s="84" t="s">
        <v>120</v>
      </c>
      <c r="T24" s="85">
        <v>537950</v>
      </c>
    </row>
    <row r="25" spans="1:20" hidden="1" x14ac:dyDescent="0.15">
      <c r="A25" s="84" t="s">
        <v>107</v>
      </c>
      <c r="B25" s="84" t="s">
        <v>108</v>
      </c>
      <c r="C25" s="84" t="s">
        <v>109</v>
      </c>
      <c r="D25" s="84" t="s">
        <v>110</v>
      </c>
      <c r="E25" s="84" t="s">
        <v>111</v>
      </c>
      <c r="F25" s="84" t="s">
        <v>112</v>
      </c>
      <c r="G25" s="84" t="s">
        <v>113</v>
      </c>
      <c r="H25" s="84" t="s">
        <v>133</v>
      </c>
      <c r="I25" s="84" t="s">
        <v>134</v>
      </c>
      <c r="J25" s="84" t="s">
        <v>158</v>
      </c>
      <c r="K25" s="84" t="s">
        <v>159</v>
      </c>
      <c r="L25" s="84" t="s">
        <v>137</v>
      </c>
      <c r="M25" s="84" t="s">
        <v>138</v>
      </c>
      <c r="N25" s="84" t="s">
        <v>118</v>
      </c>
      <c r="O25" s="84" t="s">
        <v>119</v>
      </c>
      <c r="P25" s="84" t="s">
        <v>120</v>
      </c>
      <c r="Q25" s="84" t="s">
        <v>120</v>
      </c>
      <c r="R25" s="84" t="s">
        <v>120</v>
      </c>
      <c r="S25" s="84" t="s">
        <v>120</v>
      </c>
      <c r="T25" s="85">
        <v>958143</v>
      </c>
    </row>
    <row r="26" spans="1:20" hidden="1" x14ac:dyDescent="0.15">
      <c r="A26" s="84" t="s">
        <v>107</v>
      </c>
      <c r="B26" s="84" t="s">
        <v>108</v>
      </c>
      <c r="C26" s="84" t="s">
        <v>109</v>
      </c>
      <c r="D26" s="84" t="s">
        <v>110</v>
      </c>
      <c r="E26" s="84" t="s">
        <v>111</v>
      </c>
      <c r="F26" s="84" t="s">
        <v>112</v>
      </c>
      <c r="G26" s="84" t="s">
        <v>113</v>
      </c>
      <c r="H26" s="84" t="s">
        <v>133</v>
      </c>
      <c r="I26" s="84" t="s">
        <v>134</v>
      </c>
      <c r="J26" s="84" t="s">
        <v>158</v>
      </c>
      <c r="K26" s="84" t="s">
        <v>159</v>
      </c>
      <c r="L26" s="84" t="s">
        <v>139</v>
      </c>
      <c r="M26" s="84" t="s">
        <v>140</v>
      </c>
      <c r="N26" s="84" t="s">
        <v>118</v>
      </c>
      <c r="O26" s="84" t="s">
        <v>119</v>
      </c>
      <c r="P26" s="84" t="s">
        <v>120</v>
      </c>
      <c r="Q26" s="84" t="s">
        <v>120</v>
      </c>
      <c r="R26" s="84" t="s">
        <v>120</v>
      </c>
      <c r="S26" s="84" t="s">
        <v>120</v>
      </c>
      <c r="T26" s="85">
        <v>335350</v>
      </c>
    </row>
    <row r="27" spans="1:20" hidden="1" x14ac:dyDescent="0.15">
      <c r="A27" s="84" t="s">
        <v>107</v>
      </c>
      <c r="B27" s="84" t="s">
        <v>108</v>
      </c>
      <c r="C27" s="84" t="s">
        <v>109</v>
      </c>
      <c r="D27" s="84" t="s">
        <v>110</v>
      </c>
      <c r="E27" s="84" t="s">
        <v>111</v>
      </c>
      <c r="F27" s="84" t="s">
        <v>112</v>
      </c>
      <c r="G27" s="84" t="s">
        <v>113</v>
      </c>
      <c r="H27" s="84" t="s">
        <v>133</v>
      </c>
      <c r="I27" s="84" t="s">
        <v>134</v>
      </c>
      <c r="J27" s="84" t="s">
        <v>158</v>
      </c>
      <c r="K27" s="84" t="s">
        <v>159</v>
      </c>
      <c r="L27" s="84" t="s">
        <v>121</v>
      </c>
      <c r="M27" s="84" t="s">
        <v>122</v>
      </c>
      <c r="N27" s="84" t="s">
        <v>118</v>
      </c>
      <c r="O27" s="84" t="s">
        <v>119</v>
      </c>
      <c r="P27" s="84" t="s">
        <v>120</v>
      </c>
      <c r="Q27" s="84" t="s">
        <v>120</v>
      </c>
      <c r="R27" s="84" t="s">
        <v>120</v>
      </c>
      <c r="S27" s="84" t="s">
        <v>120</v>
      </c>
      <c r="T27" s="85">
        <v>205740</v>
      </c>
    </row>
    <row r="28" spans="1:20" hidden="1" x14ac:dyDescent="0.15">
      <c r="A28" s="84" t="s">
        <v>107</v>
      </c>
      <c r="B28" s="84" t="s">
        <v>108</v>
      </c>
      <c r="C28" s="84" t="s">
        <v>109</v>
      </c>
      <c r="D28" s="84" t="s">
        <v>110</v>
      </c>
      <c r="E28" s="84" t="s">
        <v>111</v>
      </c>
      <c r="F28" s="84" t="s">
        <v>112</v>
      </c>
      <c r="G28" s="84" t="s">
        <v>113</v>
      </c>
      <c r="H28" s="84" t="s">
        <v>133</v>
      </c>
      <c r="I28" s="84" t="s">
        <v>134</v>
      </c>
      <c r="J28" s="84" t="s">
        <v>160</v>
      </c>
      <c r="K28" s="84" t="s">
        <v>161</v>
      </c>
      <c r="L28" s="84" t="s">
        <v>121</v>
      </c>
      <c r="M28" s="84" t="s">
        <v>122</v>
      </c>
      <c r="N28" s="84" t="s">
        <v>118</v>
      </c>
      <c r="O28" s="84" t="s">
        <v>119</v>
      </c>
      <c r="P28" s="84" t="s">
        <v>120</v>
      </c>
      <c r="Q28" s="84" t="s">
        <v>120</v>
      </c>
      <c r="R28" s="84" t="s">
        <v>120</v>
      </c>
      <c r="S28" s="84" t="s">
        <v>120</v>
      </c>
      <c r="T28" s="85">
        <v>280365</v>
      </c>
    </row>
    <row r="29" spans="1:20" hidden="1" x14ac:dyDescent="0.15">
      <c r="A29" s="84" t="s">
        <v>107</v>
      </c>
      <c r="B29" s="84" t="s">
        <v>108</v>
      </c>
      <c r="C29" s="84" t="s">
        <v>109</v>
      </c>
      <c r="D29" s="84" t="s">
        <v>110</v>
      </c>
      <c r="E29" s="84" t="s">
        <v>111</v>
      </c>
      <c r="F29" s="84" t="s">
        <v>112</v>
      </c>
      <c r="G29" s="84" t="s">
        <v>113</v>
      </c>
      <c r="H29" s="84" t="s">
        <v>133</v>
      </c>
      <c r="I29" s="84" t="s">
        <v>134</v>
      </c>
      <c r="J29" s="84" t="s">
        <v>162</v>
      </c>
      <c r="K29" s="84" t="s">
        <v>163</v>
      </c>
      <c r="L29" s="84" t="s">
        <v>121</v>
      </c>
      <c r="M29" s="84" t="s">
        <v>122</v>
      </c>
      <c r="N29" s="84" t="s">
        <v>118</v>
      </c>
      <c r="O29" s="84" t="s">
        <v>119</v>
      </c>
      <c r="P29" s="84" t="s">
        <v>120</v>
      </c>
      <c r="Q29" s="84" t="s">
        <v>120</v>
      </c>
      <c r="R29" s="84" t="s">
        <v>120</v>
      </c>
      <c r="S29" s="84" t="s">
        <v>120</v>
      </c>
      <c r="T29" s="85">
        <v>490730</v>
      </c>
    </row>
    <row r="30" spans="1:20" hidden="1" x14ac:dyDescent="0.15">
      <c r="A30" s="84" t="s">
        <v>107</v>
      </c>
      <c r="B30" s="84" t="s">
        <v>108</v>
      </c>
      <c r="C30" s="84" t="s">
        <v>109</v>
      </c>
      <c r="D30" s="84" t="s">
        <v>110</v>
      </c>
      <c r="E30" s="84" t="s">
        <v>111</v>
      </c>
      <c r="F30" s="84" t="s">
        <v>112</v>
      </c>
      <c r="G30" s="84" t="s">
        <v>113</v>
      </c>
      <c r="H30" s="84" t="s">
        <v>133</v>
      </c>
      <c r="I30" s="84" t="s">
        <v>134</v>
      </c>
      <c r="J30" s="84" t="s">
        <v>164</v>
      </c>
      <c r="K30" s="84" t="s">
        <v>165</v>
      </c>
      <c r="L30" s="84" t="s">
        <v>121</v>
      </c>
      <c r="M30" s="84" t="s">
        <v>122</v>
      </c>
      <c r="N30" s="84" t="s">
        <v>118</v>
      </c>
      <c r="O30" s="84" t="s">
        <v>119</v>
      </c>
      <c r="P30" s="84" t="s">
        <v>120</v>
      </c>
      <c r="Q30" s="84" t="s">
        <v>120</v>
      </c>
      <c r="R30" s="84" t="s">
        <v>120</v>
      </c>
      <c r="S30" s="84" t="s">
        <v>120</v>
      </c>
      <c r="T30" s="85">
        <v>50760</v>
      </c>
    </row>
    <row r="31" spans="1:20" hidden="1" x14ac:dyDescent="0.15">
      <c r="A31" s="84" t="s">
        <v>107</v>
      </c>
      <c r="B31" s="84" t="s">
        <v>108</v>
      </c>
      <c r="C31" s="84" t="s">
        <v>109</v>
      </c>
      <c r="D31" s="84" t="s">
        <v>110</v>
      </c>
      <c r="E31" s="84" t="s">
        <v>111</v>
      </c>
      <c r="F31" s="84" t="s">
        <v>112</v>
      </c>
      <c r="G31" s="84" t="s">
        <v>113</v>
      </c>
      <c r="H31" s="84" t="s">
        <v>133</v>
      </c>
      <c r="I31" s="84" t="s">
        <v>134</v>
      </c>
      <c r="J31" s="84" t="s">
        <v>166</v>
      </c>
      <c r="K31" s="84" t="s">
        <v>167</v>
      </c>
      <c r="L31" s="84" t="s">
        <v>121</v>
      </c>
      <c r="M31" s="84" t="s">
        <v>122</v>
      </c>
      <c r="N31" s="84" t="s">
        <v>118</v>
      </c>
      <c r="O31" s="84" t="s">
        <v>119</v>
      </c>
      <c r="P31" s="84" t="s">
        <v>120</v>
      </c>
      <c r="Q31" s="84" t="s">
        <v>120</v>
      </c>
      <c r="R31" s="84" t="s">
        <v>120</v>
      </c>
      <c r="S31" s="84" t="s">
        <v>120</v>
      </c>
      <c r="T31" s="85">
        <v>170000</v>
      </c>
    </row>
    <row r="32" spans="1:20" x14ac:dyDescent="0.15">
      <c r="A32" s="84" t="s">
        <v>107</v>
      </c>
      <c r="B32" s="84" t="s">
        <v>108</v>
      </c>
      <c r="C32" s="84" t="s">
        <v>109</v>
      </c>
      <c r="D32" s="84" t="s">
        <v>110</v>
      </c>
      <c r="E32" s="84" t="s">
        <v>111</v>
      </c>
      <c r="F32" s="84" t="s">
        <v>112</v>
      </c>
      <c r="G32" s="84" t="s">
        <v>113</v>
      </c>
      <c r="H32" s="84" t="s">
        <v>133</v>
      </c>
      <c r="I32" s="84" t="s">
        <v>134</v>
      </c>
      <c r="J32" s="84" t="s">
        <v>168</v>
      </c>
      <c r="K32" s="84" t="s">
        <v>169</v>
      </c>
      <c r="L32" s="84" t="s">
        <v>143</v>
      </c>
      <c r="M32" s="84" t="s">
        <v>134</v>
      </c>
      <c r="N32" s="84" t="s">
        <v>118</v>
      </c>
      <c r="O32" s="84" t="s">
        <v>119</v>
      </c>
      <c r="P32" s="84" t="s">
        <v>120</v>
      </c>
      <c r="Q32" s="84" t="s">
        <v>120</v>
      </c>
      <c r="R32" s="84" t="s">
        <v>120</v>
      </c>
      <c r="S32" s="84" t="s">
        <v>120</v>
      </c>
      <c r="T32" s="85">
        <v>1180400</v>
      </c>
    </row>
    <row r="33" spans="1:20" hidden="1" x14ac:dyDescent="0.15">
      <c r="A33" s="84" t="s">
        <v>107</v>
      </c>
      <c r="B33" s="84" t="s">
        <v>108</v>
      </c>
      <c r="C33" s="84" t="s">
        <v>109</v>
      </c>
      <c r="D33" s="84" t="s">
        <v>110</v>
      </c>
      <c r="E33" s="84" t="s">
        <v>111</v>
      </c>
      <c r="F33" s="84" t="s">
        <v>112</v>
      </c>
      <c r="G33" s="84" t="s">
        <v>113</v>
      </c>
      <c r="H33" s="84" t="s">
        <v>133</v>
      </c>
      <c r="I33" s="84" t="s">
        <v>134</v>
      </c>
      <c r="J33" s="84" t="s">
        <v>168</v>
      </c>
      <c r="K33" s="84" t="s">
        <v>169</v>
      </c>
      <c r="L33" s="84" t="s">
        <v>150</v>
      </c>
      <c r="M33" s="84" t="s">
        <v>151</v>
      </c>
      <c r="N33" s="84" t="s">
        <v>118</v>
      </c>
      <c r="O33" s="84" t="s">
        <v>119</v>
      </c>
      <c r="P33" s="84" t="s">
        <v>120</v>
      </c>
      <c r="Q33" s="84" t="s">
        <v>120</v>
      </c>
      <c r="R33" s="84" t="s">
        <v>120</v>
      </c>
      <c r="S33" s="84" t="s">
        <v>120</v>
      </c>
      <c r="T33" s="85">
        <v>82016</v>
      </c>
    </row>
    <row r="34" spans="1:20" hidden="1" x14ac:dyDescent="0.15">
      <c r="A34" s="84" t="s">
        <v>107</v>
      </c>
      <c r="B34" s="84" t="s">
        <v>108</v>
      </c>
      <c r="C34" s="84" t="s">
        <v>109</v>
      </c>
      <c r="D34" s="84" t="s">
        <v>110</v>
      </c>
      <c r="E34" s="84" t="s">
        <v>111</v>
      </c>
      <c r="F34" s="84" t="s">
        <v>112</v>
      </c>
      <c r="G34" s="84" t="s">
        <v>113</v>
      </c>
      <c r="H34" s="84" t="s">
        <v>133</v>
      </c>
      <c r="I34" s="84" t="s">
        <v>134</v>
      </c>
      <c r="J34" s="84" t="s">
        <v>168</v>
      </c>
      <c r="K34" s="84" t="s">
        <v>169</v>
      </c>
      <c r="L34" s="84" t="s">
        <v>139</v>
      </c>
      <c r="M34" s="84" t="s">
        <v>140</v>
      </c>
      <c r="N34" s="84" t="s">
        <v>118</v>
      </c>
      <c r="O34" s="84" t="s">
        <v>119</v>
      </c>
      <c r="P34" s="84" t="s">
        <v>120</v>
      </c>
      <c r="Q34" s="84" t="s">
        <v>120</v>
      </c>
      <c r="R34" s="84" t="s">
        <v>120</v>
      </c>
      <c r="S34" s="84" t="s">
        <v>120</v>
      </c>
      <c r="T34" s="85">
        <v>28706</v>
      </c>
    </row>
    <row r="35" spans="1:20" hidden="1" x14ac:dyDescent="0.15">
      <c r="A35" s="84" t="s">
        <v>107</v>
      </c>
      <c r="B35" s="84" t="s">
        <v>108</v>
      </c>
      <c r="C35" s="84" t="s">
        <v>109</v>
      </c>
      <c r="D35" s="84" t="s">
        <v>110</v>
      </c>
      <c r="E35" s="84" t="s">
        <v>111</v>
      </c>
      <c r="F35" s="84" t="s">
        <v>112</v>
      </c>
      <c r="G35" s="84" t="s">
        <v>113</v>
      </c>
      <c r="H35" s="84" t="s">
        <v>133</v>
      </c>
      <c r="I35" s="84" t="s">
        <v>134</v>
      </c>
      <c r="J35" s="84" t="s">
        <v>168</v>
      </c>
      <c r="K35" s="84" t="s">
        <v>169</v>
      </c>
      <c r="L35" s="84" t="s">
        <v>121</v>
      </c>
      <c r="M35" s="84" t="s">
        <v>122</v>
      </c>
      <c r="N35" s="84" t="s">
        <v>118</v>
      </c>
      <c r="O35" s="84" t="s">
        <v>119</v>
      </c>
      <c r="P35" s="84" t="s">
        <v>120</v>
      </c>
      <c r="Q35" s="84" t="s">
        <v>120</v>
      </c>
      <c r="R35" s="84" t="s">
        <v>120</v>
      </c>
      <c r="S35" s="84" t="s">
        <v>120</v>
      </c>
      <c r="T35" s="85">
        <v>332080</v>
      </c>
    </row>
    <row r="36" spans="1:20" x14ac:dyDescent="0.15">
      <c r="A36" s="84" t="s">
        <v>107</v>
      </c>
      <c r="B36" s="84" t="s">
        <v>108</v>
      </c>
      <c r="C36" s="84" t="s">
        <v>109</v>
      </c>
      <c r="D36" s="84" t="s">
        <v>110</v>
      </c>
      <c r="E36" s="84" t="s">
        <v>111</v>
      </c>
      <c r="F36" s="84" t="s">
        <v>112</v>
      </c>
      <c r="G36" s="84" t="s">
        <v>113</v>
      </c>
      <c r="H36" s="84" t="s">
        <v>133</v>
      </c>
      <c r="I36" s="84" t="s">
        <v>134</v>
      </c>
      <c r="J36" s="84" t="s">
        <v>170</v>
      </c>
      <c r="K36" s="84" t="s">
        <v>171</v>
      </c>
      <c r="L36" s="84" t="s">
        <v>143</v>
      </c>
      <c r="M36" s="84" t="s">
        <v>134</v>
      </c>
      <c r="N36" s="84" t="s">
        <v>118</v>
      </c>
      <c r="O36" s="84" t="s">
        <v>119</v>
      </c>
      <c r="P36" s="84" t="s">
        <v>120</v>
      </c>
      <c r="Q36" s="84" t="s">
        <v>120</v>
      </c>
      <c r="R36" s="84" t="s">
        <v>120</v>
      </c>
      <c r="S36" s="84" t="s">
        <v>120</v>
      </c>
      <c r="T36" s="85">
        <v>1045000</v>
      </c>
    </row>
    <row r="37" spans="1:20" hidden="1" x14ac:dyDescent="0.15">
      <c r="A37" s="84" t="s">
        <v>107</v>
      </c>
      <c r="B37" s="84" t="s">
        <v>108</v>
      </c>
      <c r="C37" s="84" t="s">
        <v>109</v>
      </c>
      <c r="D37" s="84" t="s">
        <v>110</v>
      </c>
      <c r="E37" s="84" t="s">
        <v>111</v>
      </c>
      <c r="F37" s="84" t="s">
        <v>112</v>
      </c>
      <c r="G37" s="84" t="s">
        <v>113</v>
      </c>
      <c r="H37" s="84" t="s">
        <v>133</v>
      </c>
      <c r="I37" s="84" t="s">
        <v>134</v>
      </c>
      <c r="J37" s="84" t="s">
        <v>170</v>
      </c>
      <c r="K37" s="84" t="s">
        <v>171</v>
      </c>
      <c r="L37" s="84" t="s">
        <v>150</v>
      </c>
      <c r="M37" s="84" t="s">
        <v>151</v>
      </c>
      <c r="N37" s="84" t="s">
        <v>118</v>
      </c>
      <c r="O37" s="84" t="s">
        <v>119</v>
      </c>
      <c r="P37" s="84" t="s">
        <v>120</v>
      </c>
      <c r="Q37" s="84" t="s">
        <v>120</v>
      </c>
      <c r="R37" s="84" t="s">
        <v>120</v>
      </c>
      <c r="S37" s="84" t="s">
        <v>120</v>
      </c>
      <c r="T37" s="85">
        <v>83896</v>
      </c>
    </row>
    <row r="38" spans="1:20" hidden="1" x14ac:dyDescent="0.15">
      <c r="A38" s="84" t="s">
        <v>107</v>
      </c>
      <c r="B38" s="84" t="s">
        <v>108</v>
      </c>
      <c r="C38" s="84" t="s">
        <v>109</v>
      </c>
      <c r="D38" s="84" t="s">
        <v>110</v>
      </c>
      <c r="E38" s="84" t="s">
        <v>111</v>
      </c>
      <c r="F38" s="84" t="s">
        <v>112</v>
      </c>
      <c r="G38" s="84" t="s">
        <v>113</v>
      </c>
      <c r="H38" s="84" t="s">
        <v>133</v>
      </c>
      <c r="I38" s="84" t="s">
        <v>134</v>
      </c>
      <c r="J38" s="84" t="s">
        <v>170</v>
      </c>
      <c r="K38" s="84" t="s">
        <v>171</v>
      </c>
      <c r="L38" s="84" t="s">
        <v>139</v>
      </c>
      <c r="M38" s="84" t="s">
        <v>140</v>
      </c>
      <c r="N38" s="84" t="s">
        <v>118</v>
      </c>
      <c r="O38" s="84" t="s">
        <v>119</v>
      </c>
      <c r="P38" s="84" t="s">
        <v>120</v>
      </c>
      <c r="Q38" s="84" t="s">
        <v>120</v>
      </c>
      <c r="R38" s="84" t="s">
        <v>120</v>
      </c>
      <c r="S38" s="84" t="s">
        <v>120</v>
      </c>
      <c r="T38" s="85">
        <v>29364</v>
      </c>
    </row>
    <row r="39" spans="1:20" hidden="1" x14ac:dyDescent="0.15">
      <c r="A39" s="84" t="s">
        <v>107</v>
      </c>
      <c r="B39" s="84" t="s">
        <v>108</v>
      </c>
      <c r="C39" s="84" t="s">
        <v>109</v>
      </c>
      <c r="D39" s="84" t="s">
        <v>110</v>
      </c>
      <c r="E39" s="84" t="s">
        <v>111</v>
      </c>
      <c r="F39" s="84" t="s">
        <v>112</v>
      </c>
      <c r="G39" s="84" t="s">
        <v>113</v>
      </c>
      <c r="H39" s="84" t="s">
        <v>133</v>
      </c>
      <c r="I39" s="84" t="s">
        <v>134</v>
      </c>
      <c r="J39" s="84" t="s">
        <v>170</v>
      </c>
      <c r="K39" s="84" t="s">
        <v>171</v>
      </c>
      <c r="L39" s="84" t="s">
        <v>121</v>
      </c>
      <c r="M39" s="84" t="s">
        <v>122</v>
      </c>
      <c r="N39" s="84" t="s">
        <v>118</v>
      </c>
      <c r="O39" s="84" t="s">
        <v>119</v>
      </c>
      <c r="P39" s="84" t="s">
        <v>120</v>
      </c>
      <c r="Q39" s="84" t="s">
        <v>120</v>
      </c>
      <c r="R39" s="84" t="s">
        <v>120</v>
      </c>
      <c r="S39" s="84" t="s">
        <v>120</v>
      </c>
      <c r="T39" s="85">
        <v>418460</v>
      </c>
    </row>
    <row r="40" spans="1:20" x14ac:dyDescent="0.15">
      <c r="A40" s="84" t="s">
        <v>107</v>
      </c>
      <c r="B40" s="84" t="s">
        <v>108</v>
      </c>
      <c r="C40" s="84" t="s">
        <v>109</v>
      </c>
      <c r="D40" s="84" t="s">
        <v>110</v>
      </c>
      <c r="E40" s="84" t="s">
        <v>111</v>
      </c>
      <c r="F40" s="84" t="s">
        <v>112</v>
      </c>
      <c r="G40" s="84" t="s">
        <v>113</v>
      </c>
      <c r="H40" s="84" t="s">
        <v>133</v>
      </c>
      <c r="I40" s="84" t="s">
        <v>134</v>
      </c>
      <c r="J40" s="84" t="s">
        <v>172</v>
      </c>
      <c r="K40" s="84" t="s">
        <v>173</v>
      </c>
      <c r="L40" s="84" t="s">
        <v>143</v>
      </c>
      <c r="M40" s="84" t="s">
        <v>134</v>
      </c>
      <c r="N40" s="84" t="s">
        <v>118</v>
      </c>
      <c r="O40" s="84" t="s">
        <v>119</v>
      </c>
      <c r="P40" s="84" t="s">
        <v>120</v>
      </c>
      <c r="Q40" s="84" t="s">
        <v>120</v>
      </c>
      <c r="R40" s="84" t="s">
        <v>120</v>
      </c>
      <c r="S40" s="84" t="s">
        <v>120</v>
      </c>
      <c r="T40" s="85">
        <v>1215000</v>
      </c>
    </row>
    <row r="41" spans="1:20" hidden="1" x14ac:dyDescent="0.15">
      <c r="A41" s="84" t="s">
        <v>107</v>
      </c>
      <c r="B41" s="84" t="s">
        <v>108</v>
      </c>
      <c r="C41" s="84" t="s">
        <v>109</v>
      </c>
      <c r="D41" s="84" t="s">
        <v>110</v>
      </c>
      <c r="E41" s="84" t="s">
        <v>111</v>
      </c>
      <c r="F41" s="84" t="s">
        <v>112</v>
      </c>
      <c r="G41" s="84" t="s">
        <v>113</v>
      </c>
      <c r="H41" s="84" t="s">
        <v>133</v>
      </c>
      <c r="I41" s="84" t="s">
        <v>134</v>
      </c>
      <c r="J41" s="84" t="s">
        <v>172</v>
      </c>
      <c r="K41" s="84" t="s">
        <v>173</v>
      </c>
      <c r="L41" s="84" t="s">
        <v>150</v>
      </c>
      <c r="M41" s="84" t="s">
        <v>151</v>
      </c>
      <c r="N41" s="84" t="s">
        <v>118</v>
      </c>
      <c r="O41" s="84" t="s">
        <v>119</v>
      </c>
      <c r="P41" s="84" t="s">
        <v>120</v>
      </c>
      <c r="Q41" s="84" t="s">
        <v>120</v>
      </c>
      <c r="R41" s="84" t="s">
        <v>120</v>
      </c>
      <c r="S41" s="84" t="s">
        <v>120</v>
      </c>
      <c r="T41" s="85">
        <v>80000</v>
      </c>
    </row>
    <row r="42" spans="1:20" hidden="1" x14ac:dyDescent="0.15">
      <c r="A42" s="84" t="s">
        <v>107</v>
      </c>
      <c r="B42" s="84" t="s">
        <v>108</v>
      </c>
      <c r="C42" s="84" t="s">
        <v>109</v>
      </c>
      <c r="D42" s="84" t="s">
        <v>110</v>
      </c>
      <c r="E42" s="84" t="s">
        <v>111</v>
      </c>
      <c r="F42" s="84" t="s">
        <v>112</v>
      </c>
      <c r="G42" s="84" t="s">
        <v>113</v>
      </c>
      <c r="H42" s="84" t="s">
        <v>133</v>
      </c>
      <c r="I42" s="84" t="s">
        <v>134</v>
      </c>
      <c r="J42" s="84" t="s">
        <v>172</v>
      </c>
      <c r="K42" s="84" t="s">
        <v>173</v>
      </c>
      <c r="L42" s="84" t="s">
        <v>139</v>
      </c>
      <c r="M42" s="84" t="s">
        <v>140</v>
      </c>
      <c r="N42" s="84" t="s">
        <v>118</v>
      </c>
      <c r="O42" s="84" t="s">
        <v>119</v>
      </c>
      <c r="P42" s="84" t="s">
        <v>120</v>
      </c>
      <c r="Q42" s="84" t="s">
        <v>120</v>
      </c>
      <c r="R42" s="84" t="s">
        <v>120</v>
      </c>
      <c r="S42" s="84" t="s">
        <v>120</v>
      </c>
      <c r="T42" s="85">
        <v>28000</v>
      </c>
    </row>
    <row r="43" spans="1:20" hidden="1" x14ac:dyDescent="0.15">
      <c r="A43" s="84" t="s">
        <v>107</v>
      </c>
      <c r="B43" s="84" t="s">
        <v>108</v>
      </c>
      <c r="C43" s="84" t="s">
        <v>109</v>
      </c>
      <c r="D43" s="84" t="s">
        <v>110</v>
      </c>
      <c r="E43" s="84" t="s">
        <v>111</v>
      </c>
      <c r="F43" s="84" t="s">
        <v>112</v>
      </c>
      <c r="G43" s="84" t="s">
        <v>113</v>
      </c>
      <c r="H43" s="84" t="s">
        <v>133</v>
      </c>
      <c r="I43" s="84" t="s">
        <v>134</v>
      </c>
      <c r="J43" s="84" t="s">
        <v>172</v>
      </c>
      <c r="K43" s="84" t="s">
        <v>173</v>
      </c>
      <c r="L43" s="84" t="s">
        <v>121</v>
      </c>
      <c r="M43" s="84" t="s">
        <v>122</v>
      </c>
      <c r="N43" s="84" t="s">
        <v>118</v>
      </c>
      <c r="O43" s="84" t="s">
        <v>119</v>
      </c>
      <c r="P43" s="84" t="s">
        <v>120</v>
      </c>
      <c r="Q43" s="84" t="s">
        <v>120</v>
      </c>
      <c r="R43" s="84" t="s">
        <v>120</v>
      </c>
      <c r="S43" s="84" t="s">
        <v>120</v>
      </c>
      <c r="T43" s="85">
        <v>318950</v>
      </c>
    </row>
    <row r="44" spans="1:20" x14ac:dyDescent="0.15">
      <c r="A44" s="84" t="s">
        <v>107</v>
      </c>
      <c r="B44" s="84" t="s">
        <v>108</v>
      </c>
      <c r="C44" s="84" t="s">
        <v>109</v>
      </c>
      <c r="D44" s="84" t="s">
        <v>110</v>
      </c>
      <c r="E44" s="84" t="s">
        <v>111</v>
      </c>
      <c r="F44" s="84" t="s">
        <v>112</v>
      </c>
      <c r="G44" s="84" t="s">
        <v>113</v>
      </c>
      <c r="H44" s="84" t="s">
        <v>133</v>
      </c>
      <c r="I44" s="84" t="s">
        <v>134</v>
      </c>
      <c r="J44" s="84" t="s">
        <v>174</v>
      </c>
      <c r="K44" s="84" t="s">
        <v>175</v>
      </c>
      <c r="L44" s="84" t="s">
        <v>143</v>
      </c>
      <c r="M44" s="84" t="s">
        <v>134</v>
      </c>
      <c r="N44" s="84" t="s">
        <v>118</v>
      </c>
      <c r="O44" s="84" t="s">
        <v>119</v>
      </c>
      <c r="P44" s="84" t="s">
        <v>120</v>
      </c>
      <c r="Q44" s="84" t="s">
        <v>120</v>
      </c>
      <c r="R44" s="84" t="s">
        <v>120</v>
      </c>
      <c r="S44" s="84" t="s">
        <v>120</v>
      </c>
      <c r="T44" s="85">
        <v>919300</v>
      </c>
    </row>
    <row r="45" spans="1:20" hidden="1" x14ac:dyDescent="0.15">
      <c r="A45" s="84" t="s">
        <v>107</v>
      </c>
      <c r="B45" s="84" t="s">
        <v>108</v>
      </c>
      <c r="C45" s="84" t="s">
        <v>109</v>
      </c>
      <c r="D45" s="84" t="s">
        <v>110</v>
      </c>
      <c r="E45" s="84" t="s">
        <v>111</v>
      </c>
      <c r="F45" s="84" t="s">
        <v>112</v>
      </c>
      <c r="G45" s="84" t="s">
        <v>113</v>
      </c>
      <c r="H45" s="84" t="s">
        <v>133</v>
      </c>
      <c r="I45" s="84" t="s">
        <v>134</v>
      </c>
      <c r="J45" s="84" t="s">
        <v>174</v>
      </c>
      <c r="K45" s="84" t="s">
        <v>175</v>
      </c>
      <c r="L45" s="84" t="s">
        <v>150</v>
      </c>
      <c r="M45" s="84" t="s">
        <v>151</v>
      </c>
      <c r="N45" s="84" t="s">
        <v>118</v>
      </c>
      <c r="O45" s="84" t="s">
        <v>119</v>
      </c>
      <c r="P45" s="84" t="s">
        <v>120</v>
      </c>
      <c r="Q45" s="84" t="s">
        <v>120</v>
      </c>
      <c r="R45" s="84" t="s">
        <v>120</v>
      </c>
      <c r="S45" s="84" t="s">
        <v>120</v>
      </c>
      <c r="T45" s="85">
        <v>90558</v>
      </c>
    </row>
    <row r="46" spans="1:20" hidden="1" x14ac:dyDescent="0.15">
      <c r="A46" s="84" t="s">
        <v>107</v>
      </c>
      <c r="B46" s="84" t="s">
        <v>108</v>
      </c>
      <c r="C46" s="84" t="s">
        <v>109</v>
      </c>
      <c r="D46" s="84" t="s">
        <v>110</v>
      </c>
      <c r="E46" s="84" t="s">
        <v>111</v>
      </c>
      <c r="F46" s="84" t="s">
        <v>112</v>
      </c>
      <c r="G46" s="84" t="s">
        <v>113</v>
      </c>
      <c r="H46" s="84" t="s">
        <v>133</v>
      </c>
      <c r="I46" s="84" t="s">
        <v>134</v>
      </c>
      <c r="J46" s="84" t="s">
        <v>174</v>
      </c>
      <c r="K46" s="84" t="s">
        <v>175</v>
      </c>
      <c r="L46" s="84" t="s">
        <v>139</v>
      </c>
      <c r="M46" s="84" t="s">
        <v>140</v>
      </c>
      <c r="N46" s="84" t="s">
        <v>118</v>
      </c>
      <c r="O46" s="84" t="s">
        <v>119</v>
      </c>
      <c r="P46" s="84" t="s">
        <v>120</v>
      </c>
      <c r="Q46" s="84" t="s">
        <v>120</v>
      </c>
      <c r="R46" s="84" t="s">
        <v>120</v>
      </c>
      <c r="S46" s="84" t="s">
        <v>120</v>
      </c>
      <c r="T46" s="85">
        <v>31695</v>
      </c>
    </row>
    <row r="47" spans="1:20" hidden="1" x14ac:dyDescent="0.15">
      <c r="A47" s="84" t="s">
        <v>107</v>
      </c>
      <c r="B47" s="84" t="s">
        <v>108</v>
      </c>
      <c r="C47" s="84" t="s">
        <v>109</v>
      </c>
      <c r="D47" s="84" t="s">
        <v>110</v>
      </c>
      <c r="E47" s="84" t="s">
        <v>111</v>
      </c>
      <c r="F47" s="84" t="s">
        <v>112</v>
      </c>
      <c r="G47" s="84" t="s">
        <v>113</v>
      </c>
      <c r="H47" s="84" t="s">
        <v>133</v>
      </c>
      <c r="I47" s="84" t="s">
        <v>134</v>
      </c>
      <c r="J47" s="84" t="s">
        <v>174</v>
      </c>
      <c r="K47" s="84" t="s">
        <v>175</v>
      </c>
      <c r="L47" s="84" t="s">
        <v>121</v>
      </c>
      <c r="M47" s="84" t="s">
        <v>122</v>
      </c>
      <c r="N47" s="84" t="s">
        <v>118</v>
      </c>
      <c r="O47" s="84" t="s">
        <v>119</v>
      </c>
      <c r="P47" s="84" t="s">
        <v>120</v>
      </c>
      <c r="Q47" s="84" t="s">
        <v>120</v>
      </c>
      <c r="R47" s="84" t="s">
        <v>120</v>
      </c>
      <c r="S47" s="84" t="s">
        <v>120</v>
      </c>
      <c r="T47" s="85">
        <v>336450</v>
      </c>
    </row>
    <row r="48" spans="1:20" x14ac:dyDescent="0.15">
      <c r="A48" s="84" t="s">
        <v>107</v>
      </c>
      <c r="B48" s="84" t="s">
        <v>108</v>
      </c>
      <c r="C48" s="84" t="s">
        <v>109</v>
      </c>
      <c r="D48" s="84" t="s">
        <v>110</v>
      </c>
      <c r="E48" s="84" t="s">
        <v>111</v>
      </c>
      <c r="F48" s="84" t="s">
        <v>112</v>
      </c>
      <c r="G48" s="84" t="s">
        <v>113</v>
      </c>
      <c r="H48" s="84" t="s">
        <v>133</v>
      </c>
      <c r="I48" s="84" t="s">
        <v>134</v>
      </c>
      <c r="J48" s="84" t="s">
        <v>176</v>
      </c>
      <c r="K48" s="84" t="s">
        <v>177</v>
      </c>
      <c r="L48" s="84" t="s">
        <v>143</v>
      </c>
      <c r="M48" s="84" t="s">
        <v>134</v>
      </c>
      <c r="N48" s="84" t="s">
        <v>118</v>
      </c>
      <c r="O48" s="84" t="s">
        <v>119</v>
      </c>
      <c r="P48" s="84" t="s">
        <v>120</v>
      </c>
      <c r="Q48" s="84" t="s">
        <v>120</v>
      </c>
      <c r="R48" s="84" t="s">
        <v>120</v>
      </c>
      <c r="S48" s="84" t="s">
        <v>120</v>
      </c>
      <c r="T48" s="85">
        <v>1814200</v>
      </c>
    </row>
    <row r="49" spans="1:20" hidden="1" x14ac:dyDescent="0.15">
      <c r="A49" s="84" t="s">
        <v>107</v>
      </c>
      <c r="B49" s="84" t="s">
        <v>108</v>
      </c>
      <c r="C49" s="84" t="s">
        <v>109</v>
      </c>
      <c r="D49" s="84" t="s">
        <v>110</v>
      </c>
      <c r="E49" s="84" t="s">
        <v>111</v>
      </c>
      <c r="F49" s="84" t="s">
        <v>112</v>
      </c>
      <c r="G49" s="84" t="s">
        <v>113</v>
      </c>
      <c r="H49" s="84" t="s">
        <v>133</v>
      </c>
      <c r="I49" s="84" t="s">
        <v>134</v>
      </c>
      <c r="J49" s="84" t="s">
        <v>176</v>
      </c>
      <c r="K49" s="84" t="s">
        <v>177</v>
      </c>
      <c r="L49" s="84" t="s">
        <v>150</v>
      </c>
      <c r="M49" s="84" t="s">
        <v>151</v>
      </c>
      <c r="N49" s="84" t="s">
        <v>118</v>
      </c>
      <c r="O49" s="84" t="s">
        <v>119</v>
      </c>
      <c r="P49" s="84" t="s">
        <v>120</v>
      </c>
      <c r="Q49" s="84" t="s">
        <v>120</v>
      </c>
      <c r="R49" s="84" t="s">
        <v>120</v>
      </c>
      <c r="S49" s="84" t="s">
        <v>120</v>
      </c>
      <c r="T49" s="85">
        <v>70300</v>
      </c>
    </row>
    <row r="50" spans="1:20" hidden="1" x14ac:dyDescent="0.15">
      <c r="A50" s="84" t="s">
        <v>107</v>
      </c>
      <c r="B50" s="84" t="s">
        <v>108</v>
      </c>
      <c r="C50" s="84" t="s">
        <v>109</v>
      </c>
      <c r="D50" s="84" t="s">
        <v>110</v>
      </c>
      <c r="E50" s="84" t="s">
        <v>111</v>
      </c>
      <c r="F50" s="84" t="s">
        <v>112</v>
      </c>
      <c r="G50" s="84" t="s">
        <v>113</v>
      </c>
      <c r="H50" s="84" t="s">
        <v>133</v>
      </c>
      <c r="I50" s="84" t="s">
        <v>134</v>
      </c>
      <c r="J50" s="84" t="s">
        <v>176</v>
      </c>
      <c r="K50" s="84" t="s">
        <v>177</v>
      </c>
      <c r="L50" s="84" t="s">
        <v>139</v>
      </c>
      <c r="M50" s="84" t="s">
        <v>140</v>
      </c>
      <c r="N50" s="84" t="s">
        <v>118</v>
      </c>
      <c r="O50" s="84" t="s">
        <v>119</v>
      </c>
      <c r="P50" s="84" t="s">
        <v>120</v>
      </c>
      <c r="Q50" s="84" t="s">
        <v>120</v>
      </c>
      <c r="R50" s="84" t="s">
        <v>120</v>
      </c>
      <c r="S50" s="84" t="s">
        <v>120</v>
      </c>
      <c r="T50" s="85">
        <v>24605</v>
      </c>
    </row>
    <row r="51" spans="1:20" hidden="1" x14ac:dyDescent="0.15">
      <c r="A51" s="84" t="s">
        <v>107</v>
      </c>
      <c r="B51" s="84" t="s">
        <v>108</v>
      </c>
      <c r="C51" s="84" t="s">
        <v>109</v>
      </c>
      <c r="D51" s="84" t="s">
        <v>110</v>
      </c>
      <c r="E51" s="84" t="s">
        <v>111</v>
      </c>
      <c r="F51" s="84" t="s">
        <v>112</v>
      </c>
      <c r="G51" s="84" t="s">
        <v>113</v>
      </c>
      <c r="H51" s="84" t="s">
        <v>133</v>
      </c>
      <c r="I51" s="84" t="s">
        <v>134</v>
      </c>
      <c r="J51" s="84" t="s">
        <v>176</v>
      </c>
      <c r="K51" s="84" t="s">
        <v>177</v>
      </c>
      <c r="L51" s="84" t="s">
        <v>121</v>
      </c>
      <c r="M51" s="84" t="s">
        <v>122</v>
      </c>
      <c r="N51" s="84" t="s">
        <v>118</v>
      </c>
      <c r="O51" s="84" t="s">
        <v>119</v>
      </c>
      <c r="P51" s="84" t="s">
        <v>120</v>
      </c>
      <c r="Q51" s="84" t="s">
        <v>120</v>
      </c>
      <c r="R51" s="84" t="s">
        <v>120</v>
      </c>
      <c r="S51" s="84" t="s">
        <v>120</v>
      </c>
      <c r="T51" s="85">
        <v>475630</v>
      </c>
    </row>
    <row r="52" spans="1:20" x14ac:dyDescent="0.15">
      <c r="A52" s="84" t="s">
        <v>107</v>
      </c>
      <c r="B52" s="84" t="s">
        <v>108</v>
      </c>
      <c r="C52" s="84" t="s">
        <v>109</v>
      </c>
      <c r="D52" s="84" t="s">
        <v>110</v>
      </c>
      <c r="E52" s="84" t="s">
        <v>111</v>
      </c>
      <c r="F52" s="84" t="s">
        <v>112</v>
      </c>
      <c r="G52" s="84" t="s">
        <v>113</v>
      </c>
      <c r="H52" s="84" t="s">
        <v>133</v>
      </c>
      <c r="I52" s="84" t="s">
        <v>134</v>
      </c>
      <c r="J52" s="84" t="s">
        <v>178</v>
      </c>
      <c r="K52" s="84" t="s">
        <v>179</v>
      </c>
      <c r="L52" s="84" t="s">
        <v>143</v>
      </c>
      <c r="M52" s="84" t="s">
        <v>134</v>
      </c>
      <c r="N52" s="84" t="s">
        <v>118</v>
      </c>
      <c r="O52" s="84" t="s">
        <v>119</v>
      </c>
      <c r="P52" s="84" t="s">
        <v>120</v>
      </c>
      <c r="Q52" s="84" t="s">
        <v>120</v>
      </c>
      <c r="R52" s="84" t="s">
        <v>120</v>
      </c>
      <c r="S52" s="84" t="s">
        <v>120</v>
      </c>
      <c r="T52" s="85">
        <v>1544400</v>
      </c>
    </row>
    <row r="53" spans="1:20" hidden="1" x14ac:dyDescent="0.15">
      <c r="A53" s="84" t="s">
        <v>107</v>
      </c>
      <c r="B53" s="84" t="s">
        <v>108</v>
      </c>
      <c r="C53" s="84" t="s">
        <v>109</v>
      </c>
      <c r="D53" s="84" t="s">
        <v>110</v>
      </c>
      <c r="E53" s="84" t="s">
        <v>111</v>
      </c>
      <c r="F53" s="84" t="s">
        <v>112</v>
      </c>
      <c r="G53" s="84" t="s">
        <v>113</v>
      </c>
      <c r="H53" s="84" t="s">
        <v>133</v>
      </c>
      <c r="I53" s="84" t="s">
        <v>134</v>
      </c>
      <c r="J53" s="84" t="s">
        <v>178</v>
      </c>
      <c r="K53" s="84" t="s">
        <v>179</v>
      </c>
      <c r="L53" s="84" t="s">
        <v>150</v>
      </c>
      <c r="M53" s="84" t="s">
        <v>151</v>
      </c>
      <c r="N53" s="84" t="s">
        <v>118</v>
      </c>
      <c r="O53" s="84" t="s">
        <v>119</v>
      </c>
      <c r="P53" s="84" t="s">
        <v>120</v>
      </c>
      <c r="Q53" s="84" t="s">
        <v>120</v>
      </c>
      <c r="R53" s="84" t="s">
        <v>120</v>
      </c>
      <c r="S53" s="84" t="s">
        <v>120</v>
      </c>
      <c r="T53" s="85">
        <v>80100</v>
      </c>
    </row>
    <row r="54" spans="1:20" hidden="1" x14ac:dyDescent="0.15">
      <c r="A54" s="84" t="s">
        <v>107</v>
      </c>
      <c r="B54" s="84" t="s">
        <v>108</v>
      </c>
      <c r="C54" s="84" t="s">
        <v>109</v>
      </c>
      <c r="D54" s="84" t="s">
        <v>110</v>
      </c>
      <c r="E54" s="84" t="s">
        <v>111</v>
      </c>
      <c r="F54" s="84" t="s">
        <v>112</v>
      </c>
      <c r="G54" s="84" t="s">
        <v>113</v>
      </c>
      <c r="H54" s="84" t="s">
        <v>133</v>
      </c>
      <c r="I54" s="84" t="s">
        <v>134</v>
      </c>
      <c r="J54" s="84" t="s">
        <v>178</v>
      </c>
      <c r="K54" s="84" t="s">
        <v>179</v>
      </c>
      <c r="L54" s="84" t="s">
        <v>139</v>
      </c>
      <c r="M54" s="84" t="s">
        <v>140</v>
      </c>
      <c r="N54" s="84" t="s">
        <v>118</v>
      </c>
      <c r="O54" s="84" t="s">
        <v>119</v>
      </c>
      <c r="P54" s="84" t="s">
        <v>120</v>
      </c>
      <c r="Q54" s="84" t="s">
        <v>120</v>
      </c>
      <c r="R54" s="84" t="s">
        <v>120</v>
      </c>
      <c r="S54" s="84" t="s">
        <v>120</v>
      </c>
      <c r="T54" s="85">
        <v>28035</v>
      </c>
    </row>
    <row r="55" spans="1:20" hidden="1" x14ac:dyDescent="0.15">
      <c r="A55" s="84" t="s">
        <v>107</v>
      </c>
      <c r="B55" s="84" t="s">
        <v>108</v>
      </c>
      <c r="C55" s="84" t="s">
        <v>109</v>
      </c>
      <c r="D55" s="84" t="s">
        <v>110</v>
      </c>
      <c r="E55" s="84" t="s">
        <v>111</v>
      </c>
      <c r="F55" s="84" t="s">
        <v>112</v>
      </c>
      <c r="G55" s="84" t="s">
        <v>113</v>
      </c>
      <c r="H55" s="84" t="s">
        <v>133</v>
      </c>
      <c r="I55" s="84" t="s">
        <v>134</v>
      </c>
      <c r="J55" s="84" t="s">
        <v>178</v>
      </c>
      <c r="K55" s="84" t="s">
        <v>179</v>
      </c>
      <c r="L55" s="84" t="s">
        <v>121</v>
      </c>
      <c r="M55" s="84" t="s">
        <v>122</v>
      </c>
      <c r="N55" s="84" t="s">
        <v>118</v>
      </c>
      <c r="O55" s="84" t="s">
        <v>119</v>
      </c>
      <c r="P55" s="84" t="s">
        <v>120</v>
      </c>
      <c r="Q55" s="84" t="s">
        <v>120</v>
      </c>
      <c r="R55" s="84" t="s">
        <v>120</v>
      </c>
      <c r="S55" s="84" t="s">
        <v>120</v>
      </c>
      <c r="T55" s="85">
        <v>385000</v>
      </c>
    </row>
    <row r="56" spans="1:20" x14ac:dyDescent="0.15">
      <c r="A56" s="84" t="s">
        <v>107</v>
      </c>
      <c r="B56" s="84" t="s">
        <v>108</v>
      </c>
      <c r="C56" s="84" t="s">
        <v>109</v>
      </c>
      <c r="D56" s="84" t="s">
        <v>110</v>
      </c>
      <c r="E56" s="84" t="s">
        <v>111</v>
      </c>
      <c r="F56" s="84" t="s">
        <v>112</v>
      </c>
      <c r="G56" s="84" t="s">
        <v>113</v>
      </c>
      <c r="H56" s="84" t="s">
        <v>133</v>
      </c>
      <c r="I56" s="84" t="s">
        <v>134</v>
      </c>
      <c r="J56" s="84" t="s">
        <v>180</v>
      </c>
      <c r="K56" s="84" t="s">
        <v>181</v>
      </c>
      <c r="L56" s="84" t="s">
        <v>143</v>
      </c>
      <c r="M56" s="84" t="s">
        <v>134</v>
      </c>
      <c r="N56" s="84" t="s">
        <v>118</v>
      </c>
      <c r="O56" s="84" t="s">
        <v>119</v>
      </c>
      <c r="P56" s="84" t="s">
        <v>120</v>
      </c>
      <c r="Q56" s="84" t="s">
        <v>120</v>
      </c>
      <c r="R56" s="84" t="s">
        <v>120</v>
      </c>
      <c r="S56" s="84" t="s">
        <v>120</v>
      </c>
      <c r="T56" s="85">
        <v>1860000</v>
      </c>
    </row>
    <row r="57" spans="1:20" hidden="1" x14ac:dyDescent="0.15">
      <c r="A57" s="84" t="s">
        <v>107</v>
      </c>
      <c r="B57" s="84" t="s">
        <v>108</v>
      </c>
      <c r="C57" s="84" t="s">
        <v>109</v>
      </c>
      <c r="D57" s="84" t="s">
        <v>110</v>
      </c>
      <c r="E57" s="84" t="s">
        <v>111</v>
      </c>
      <c r="F57" s="84" t="s">
        <v>112</v>
      </c>
      <c r="G57" s="84" t="s">
        <v>113</v>
      </c>
      <c r="H57" s="84" t="s">
        <v>133</v>
      </c>
      <c r="I57" s="84" t="s">
        <v>134</v>
      </c>
      <c r="J57" s="84" t="s">
        <v>180</v>
      </c>
      <c r="K57" s="84" t="s">
        <v>181</v>
      </c>
      <c r="L57" s="84" t="s">
        <v>150</v>
      </c>
      <c r="M57" s="84" t="s">
        <v>151</v>
      </c>
      <c r="N57" s="84" t="s">
        <v>118</v>
      </c>
      <c r="O57" s="84" t="s">
        <v>119</v>
      </c>
      <c r="P57" s="84" t="s">
        <v>120</v>
      </c>
      <c r="Q57" s="84" t="s">
        <v>120</v>
      </c>
      <c r="R57" s="84" t="s">
        <v>120</v>
      </c>
      <c r="S57" s="84" t="s">
        <v>120</v>
      </c>
      <c r="T57" s="85">
        <v>82016</v>
      </c>
    </row>
    <row r="58" spans="1:20" hidden="1" x14ac:dyDescent="0.15">
      <c r="A58" s="84" t="s">
        <v>107</v>
      </c>
      <c r="B58" s="84" t="s">
        <v>108</v>
      </c>
      <c r="C58" s="84" t="s">
        <v>109</v>
      </c>
      <c r="D58" s="84" t="s">
        <v>110</v>
      </c>
      <c r="E58" s="84" t="s">
        <v>111</v>
      </c>
      <c r="F58" s="84" t="s">
        <v>112</v>
      </c>
      <c r="G58" s="84" t="s">
        <v>113</v>
      </c>
      <c r="H58" s="84" t="s">
        <v>133</v>
      </c>
      <c r="I58" s="84" t="s">
        <v>134</v>
      </c>
      <c r="J58" s="84" t="s">
        <v>180</v>
      </c>
      <c r="K58" s="84" t="s">
        <v>181</v>
      </c>
      <c r="L58" s="84" t="s">
        <v>139</v>
      </c>
      <c r="M58" s="84" t="s">
        <v>140</v>
      </c>
      <c r="N58" s="84" t="s">
        <v>118</v>
      </c>
      <c r="O58" s="84" t="s">
        <v>119</v>
      </c>
      <c r="P58" s="84" t="s">
        <v>120</v>
      </c>
      <c r="Q58" s="84" t="s">
        <v>120</v>
      </c>
      <c r="R58" s="84" t="s">
        <v>120</v>
      </c>
      <c r="S58" s="84" t="s">
        <v>120</v>
      </c>
      <c r="T58" s="85">
        <v>28706</v>
      </c>
    </row>
    <row r="59" spans="1:20" hidden="1" x14ac:dyDescent="0.15">
      <c r="A59" s="84" t="s">
        <v>107</v>
      </c>
      <c r="B59" s="84" t="s">
        <v>108</v>
      </c>
      <c r="C59" s="84" t="s">
        <v>109</v>
      </c>
      <c r="D59" s="84" t="s">
        <v>110</v>
      </c>
      <c r="E59" s="84" t="s">
        <v>111</v>
      </c>
      <c r="F59" s="84" t="s">
        <v>112</v>
      </c>
      <c r="G59" s="84" t="s">
        <v>113</v>
      </c>
      <c r="H59" s="84" t="s">
        <v>133</v>
      </c>
      <c r="I59" s="84" t="s">
        <v>134</v>
      </c>
      <c r="J59" s="84" t="s">
        <v>180</v>
      </c>
      <c r="K59" s="84" t="s">
        <v>181</v>
      </c>
      <c r="L59" s="84" t="s">
        <v>152</v>
      </c>
      <c r="M59" s="84" t="s">
        <v>153</v>
      </c>
      <c r="N59" s="84" t="s">
        <v>118</v>
      </c>
      <c r="O59" s="84" t="s">
        <v>119</v>
      </c>
      <c r="P59" s="84" t="s">
        <v>120</v>
      </c>
      <c r="Q59" s="84" t="s">
        <v>120</v>
      </c>
      <c r="R59" s="84" t="s">
        <v>120</v>
      </c>
      <c r="S59" s="84" t="s">
        <v>120</v>
      </c>
      <c r="T59" s="85">
        <v>3000</v>
      </c>
    </row>
    <row r="60" spans="1:20" hidden="1" x14ac:dyDescent="0.15">
      <c r="A60" s="84" t="s">
        <v>107</v>
      </c>
      <c r="B60" s="84" t="s">
        <v>108</v>
      </c>
      <c r="C60" s="84" t="s">
        <v>109</v>
      </c>
      <c r="D60" s="84" t="s">
        <v>110</v>
      </c>
      <c r="E60" s="84" t="s">
        <v>111</v>
      </c>
      <c r="F60" s="84" t="s">
        <v>112</v>
      </c>
      <c r="G60" s="84" t="s">
        <v>113</v>
      </c>
      <c r="H60" s="84" t="s">
        <v>133</v>
      </c>
      <c r="I60" s="84" t="s">
        <v>134</v>
      </c>
      <c r="J60" s="84" t="s">
        <v>180</v>
      </c>
      <c r="K60" s="84" t="s">
        <v>181</v>
      </c>
      <c r="L60" s="84" t="s">
        <v>121</v>
      </c>
      <c r="M60" s="84" t="s">
        <v>122</v>
      </c>
      <c r="N60" s="84" t="s">
        <v>118</v>
      </c>
      <c r="O60" s="84" t="s">
        <v>119</v>
      </c>
      <c r="P60" s="84" t="s">
        <v>120</v>
      </c>
      <c r="Q60" s="84" t="s">
        <v>120</v>
      </c>
      <c r="R60" s="84" t="s">
        <v>120</v>
      </c>
      <c r="S60" s="84" t="s">
        <v>120</v>
      </c>
      <c r="T60" s="85">
        <v>304010</v>
      </c>
    </row>
    <row r="61" spans="1:20" x14ac:dyDescent="0.15">
      <c r="A61" s="84" t="s">
        <v>107</v>
      </c>
      <c r="B61" s="84" t="s">
        <v>108</v>
      </c>
      <c r="C61" s="84" t="s">
        <v>109</v>
      </c>
      <c r="D61" s="84" t="s">
        <v>110</v>
      </c>
      <c r="E61" s="84" t="s">
        <v>111</v>
      </c>
      <c r="F61" s="84" t="s">
        <v>112</v>
      </c>
      <c r="G61" s="84" t="s">
        <v>113</v>
      </c>
      <c r="H61" s="84" t="s">
        <v>133</v>
      </c>
      <c r="I61" s="84" t="s">
        <v>134</v>
      </c>
      <c r="J61" s="84" t="s">
        <v>182</v>
      </c>
      <c r="K61" s="84" t="s">
        <v>183</v>
      </c>
      <c r="L61" s="84" t="s">
        <v>143</v>
      </c>
      <c r="M61" s="84" t="s">
        <v>134</v>
      </c>
      <c r="N61" s="84" t="s">
        <v>118</v>
      </c>
      <c r="O61" s="84" t="s">
        <v>119</v>
      </c>
      <c r="P61" s="84" t="s">
        <v>120</v>
      </c>
      <c r="Q61" s="84" t="s">
        <v>120</v>
      </c>
      <c r="R61" s="84" t="s">
        <v>120</v>
      </c>
      <c r="S61" s="84" t="s">
        <v>120</v>
      </c>
      <c r="T61" s="85">
        <v>2660000</v>
      </c>
    </row>
    <row r="62" spans="1:20" hidden="1" x14ac:dyDescent="0.15">
      <c r="A62" s="84" t="s">
        <v>107</v>
      </c>
      <c r="B62" s="84" t="s">
        <v>108</v>
      </c>
      <c r="C62" s="84" t="s">
        <v>109</v>
      </c>
      <c r="D62" s="84" t="s">
        <v>110</v>
      </c>
      <c r="E62" s="84" t="s">
        <v>111</v>
      </c>
      <c r="F62" s="84" t="s">
        <v>112</v>
      </c>
      <c r="G62" s="84" t="s">
        <v>113</v>
      </c>
      <c r="H62" s="84" t="s">
        <v>133</v>
      </c>
      <c r="I62" s="84" t="s">
        <v>134</v>
      </c>
      <c r="J62" s="84" t="s">
        <v>182</v>
      </c>
      <c r="K62" s="84" t="s">
        <v>183</v>
      </c>
      <c r="L62" s="84" t="s">
        <v>150</v>
      </c>
      <c r="M62" s="84" t="s">
        <v>151</v>
      </c>
      <c r="N62" s="84" t="s">
        <v>118</v>
      </c>
      <c r="O62" s="84" t="s">
        <v>119</v>
      </c>
      <c r="P62" s="84" t="s">
        <v>120</v>
      </c>
      <c r="Q62" s="84" t="s">
        <v>120</v>
      </c>
      <c r="R62" s="84" t="s">
        <v>120</v>
      </c>
      <c r="S62" s="84" t="s">
        <v>120</v>
      </c>
      <c r="T62" s="85">
        <v>120000</v>
      </c>
    </row>
    <row r="63" spans="1:20" hidden="1" x14ac:dyDescent="0.15">
      <c r="A63" s="84" t="s">
        <v>107</v>
      </c>
      <c r="B63" s="84" t="s">
        <v>108</v>
      </c>
      <c r="C63" s="84" t="s">
        <v>109</v>
      </c>
      <c r="D63" s="84" t="s">
        <v>110</v>
      </c>
      <c r="E63" s="84" t="s">
        <v>111</v>
      </c>
      <c r="F63" s="84" t="s">
        <v>112</v>
      </c>
      <c r="G63" s="84" t="s">
        <v>113</v>
      </c>
      <c r="H63" s="84" t="s">
        <v>133</v>
      </c>
      <c r="I63" s="84" t="s">
        <v>134</v>
      </c>
      <c r="J63" s="84" t="s">
        <v>182</v>
      </c>
      <c r="K63" s="84" t="s">
        <v>183</v>
      </c>
      <c r="L63" s="84" t="s">
        <v>139</v>
      </c>
      <c r="M63" s="84" t="s">
        <v>140</v>
      </c>
      <c r="N63" s="84" t="s">
        <v>118</v>
      </c>
      <c r="O63" s="84" t="s">
        <v>119</v>
      </c>
      <c r="P63" s="84" t="s">
        <v>120</v>
      </c>
      <c r="Q63" s="84" t="s">
        <v>120</v>
      </c>
      <c r="R63" s="84" t="s">
        <v>120</v>
      </c>
      <c r="S63" s="84" t="s">
        <v>120</v>
      </c>
      <c r="T63" s="85">
        <v>42000</v>
      </c>
    </row>
    <row r="64" spans="1:20" hidden="1" x14ac:dyDescent="0.15">
      <c r="A64" s="84" t="s">
        <v>107</v>
      </c>
      <c r="B64" s="84" t="s">
        <v>108</v>
      </c>
      <c r="C64" s="84" t="s">
        <v>109</v>
      </c>
      <c r="D64" s="84" t="s">
        <v>110</v>
      </c>
      <c r="E64" s="84" t="s">
        <v>111</v>
      </c>
      <c r="F64" s="84" t="s">
        <v>112</v>
      </c>
      <c r="G64" s="84" t="s">
        <v>113</v>
      </c>
      <c r="H64" s="84" t="s">
        <v>133</v>
      </c>
      <c r="I64" s="84" t="s">
        <v>134</v>
      </c>
      <c r="J64" s="84" t="s">
        <v>182</v>
      </c>
      <c r="K64" s="84" t="s">
        <v>183</v>
      </c>
      <c r="L64" s="84" t="s">
        <v>121</v>
      </c>
      <c r="M64" s="84" t="s">
        <v>122</v>
      </c>
      <c r="N64" s="84" t="s">
        <v>118</v>
      </c>
      <c r="O64" s="84" t="s">
        <v>119</v>
      </c>
      <c r="P64" s="84" t="s">
        <v>120</v>
      </c>
      <c r="Q64" s="84" t="s">
        <v>120</v>
      </c>
      <c r="R64" s="84" t="s">
        <v>120</v>
      </c>
      <c r="S64" s="84" t="s">
        <v>120</v>
      </c>
      <c r="T64" s="85">
        <v>410830</v>
      </c>
    </row>
    <row r="65" spans="1:20" hidden="1" x14ac:dyDescent="0.15">
      <c r="A65" s="84" t="s">
        <v>107</v>
      </c>
      <c r="B65" s="84" t="s">
        <v>108</v>
      </c>
      <c r="C65" s="84" t="s">
        <v>109</v>
      </c>
      <c r="D65" s="84" t="s">
        <v>110</v>
      </c>
      <c r="E65" s="84" t="s">
        <v>111</v>
      </c>
      <c r="F65" s="84" t="s">
        <v>112</v>
      </c>
      <c r="G65" s="84" t="s">
        <v>113</v>
      </c>
      <c r="H65" s="84" t="s">
        <v>133</v>
      </c>
      <c r="I65" s="84" t="s">
        <v>134</v>
      </c>
      <c r="J65" s="84" t="s">
        <v>184</v>
      </c>
      <c r="K65" s="84" t="s">
        <v>185</v>
      </c>
      <c r="L65" s="84" t="s">
        <v>186</v>
      </c>
      <c r="M65" s="84" t="s">
        <v>187</v>
      </c>
      <c r="N65" s="84" t="s">
        <v>118</v>
      </c>
      <c r="O65" s="84" t="s">
        <v>119</v>
      </c>
      <c r="P65" s="84" t="s">
        <v>120</v>
      </c>
      <c r="Q65" s="84" t="s">
        <v>120</v>
      </c>
      <c r="R65" s="84" t="s">
        <v>120</v>
      </c>
      <c r="S65" s="84" t="s">
        <v>120</v>
      </c>
      <c r="T65" s="85">
        <v>503150</v>
      </c>
    </row>
    <row r="66" spans="1:20" hidden="1" x14ac:dyDescent="0.15">
      <c r="A66" s="84" t="s">
        <v>107</v>
      </c>
      <c r="B66" s="84" t="s">
        <v>108</v>
      </c>
      <c r="C66" s="84" t="s">
        <v>109</v>
      </c>
      <c r="D66" s="84" t="s">
        <v>110</v>
      </c>
      <c r="E66" s="84" t="s">
        <v>111</v>
      </c>
      <c r="F66" s="84" t="s">
        <v>112</v>
      </c>
      <c r="G66" s="84" t="s">
        <v>113</v>
      </c>
      <c r="H66" s="84" t="s">
        <v>133</v>
      </c>
      <c r="I66" s="84" t="s">
        <v>134</v>
      </c>
      <c r="J66" s="84" t="s">
        <v>188</v>
      </c>
      <c r="K66" s="84" t="s">
        <v>189</v>
      </c>
      <c r="L66" s="84" t="s">
        <v>186</v>
      </c>
      <c r="M66" s="84" t="s">
        <v>187</v>
      </c>
      <c r="N66" s="84" t="s">
        <v>118</v>
      </c>
      <c r="O66" s="84" t="s">
        <v>119</v>
      </c>
      <c r="P66" s="84" t="s">
        <v>120</v>
      </c>
      <c r="Q66" s="84" t="s">
        <v>120</v>
      </c>
      <c r="R66" s="84" t="s">
        <v>120</v>
      </c>
      <c r="S66" s="84" t="s">
        <v>120</v>
      </c>
      <c r="T66" s="85">
        <v>495730</v>
      </c>
    </row>
    <row r="67" spans="1:20" hidden="1" x14ac:dyDescent="0.15">
      <c r="A67" s="84" t="s">
        <v>107</v>
      </c>
      <c r="B67" s="84" t="s">
        <v>108</v>
      </c>
      <c r="C67" s="84" t="s">
        <v>109</v>
      </c>
      <c r="D67" s="84" t="s">
        <v>110</v>
      </c>
      <c r="E67" s="84" t="s">
        <v>111</v>
      </c>
      <c r="F67" s="84" t="s">
        <v>112</v>
      </c>
      <c r="G67" s="84" t="s">
        <v>113</v>
      </c>
      <c r="H67" s="84" t="s">
        <v>133</v>
      </c>
      <c r="I67" s="84" t="s">
        <v>134</v>
      </c>
      <c r="J67" s="84" t="s">
        <v>190</v>
      </c>
      <c r="K67" s="84" t="s">
        <v>191</v>
      </c>
      <c r="L67" s="84" t="s">
        <v>186</v>
      </c>
      <c r="M67" s="84" t="s">
        <v>187</v>
      </c>
      <c r="N67" s="84" t="s">
        <v>118</v>
      </c>
      <c r="O67" s="84" t="s">
        <v>119</v>
      </c>
      <c r="P67" s="84" t="s">
        <v>120</v>
      </c>
      <c r="Q67" s="84" t="s">
        <v>120</v>
      </c>
      <c r="R67" s="84" t="s">
        <v>120</v>
      </c>
      <c r="S67" s="84" t="s">
        <v>120</v>
      </c>
      <c r="T67" s="85">
        <v>645960</v>
      </c>
    </row>
    <row r="68" spans="1:20" hidden="1" x14ac:dyDescent="0.15">
      <c r="A68" s="84" t="s">
        <v>107</v>
      </c>
      <c r="B68" s="84" t="s">
        <v>108</v>
      </c>
      <c r="C68" s="84" t="s">
        <v>109</v>
      </c>
      <c r="D68" s="84" t="s">
        <v>110</v>
      </c>
      <c r="E68" s="84" t="s">
        <v>111</v>
      </c>
      <c r="F68" s="84" t="s">
        <v>112</v>
      </c>
      <c r="G68" s="84" t="s">
        <v>113</v>
      </c>
      <c r="H68" s="84" t="s">
        <v>133</v>
      </c>
      <c r="I68" s="84" t="s">
        <v>134</v>
      </c>
      <c r="J68" s="84" t="s">
        <v>192</v>
      </c>
      <c r="K68" s="84" t="s">
        <v>193</v>
      </c>
      <c r="L68" s="84" t="s">
        <v>186</v>
      </c>
      <c r="M68" s="84" t="s">
        <v>187</v>
      </c>
      <c r="N68" s="84" t="s">
        <v>118</v>
      </c>
      <c r="O68" s="84" t="s">
        <v>119</v>
      </c>
      <c r="P68" s="84" t="s">
        <v>120</v>
      </c>
      <c r="Q68" s="84" t="s">
        <v>120</v>
      </c>
      <c r="R68" s="84" t="s">
        <v>120</v>
      </c>
      <c r="S68" s="84" t="s">
        <v>120</v>
      </c>
      <c r="T68" s="85">
        <v>229050</v>
      </c>
    </row>
    <row r="69" spans="1:20" hidden="1" x14ac:dyDescent="0.15">
      <c r="A69" s="84" t="s">
        <v>107</v>
      </c>
      <c r="B69" s="84" t="s">
        <v>108</v>
      </c>
      <c r="C69" s="84" t="s">
        <v>109</v>
      </c>
      <c r="D69" s="84" t="s">
        <v>110</v>
      </c>
      <c r="E69" s="84" t="s">
        <v>111</v>
      </c>
      <c r="F69" s="84" t="s">
        <v>112</v>
      </c>
      <c r="G69" s="84" t="s">
        <v>113</v>
      </c>
      <c r="H69" s="84" t="s">
        <v>133</v>
      </c>
      <c r="I69" s="84" t="s">
        <v>134</v>
      </c>
      <c r="J69" s="84" t="s">
        <v>194</v>
      </c>
      <c r="K69" s="84" t="s">
        <v>195</v>
      </c>
      <c r="L69" s="84" t="s">
        <v>196</v>
      </c>
      <c r="M69" s="84" t="s">
        <v>197</v>
      </c>
      <c r="N69" s="84" t="s">
        <v>118</v>
      </c>
      <c r="O69" s="84" t="s">
        <v>119</v>
      </c>
      <c r="P69" s="84" t="s">
        <v>120</v>
      </c>
      <c r="Q69" s="84" t="s">
        <v>120</v>
      </c>
      <c r="R69" s="84" t="s">
        <v>120</v>
      </c>
      <c r="S69" s="84" t="s">
        <v>120</v>
      </c>
      <c r="T69" s="85">
        <v>180150</v>
      </c>
    </row>
    <row r="70" spans="1:20" hidden="1" x14ac:dyDescent="0.15">
      <c r="A70" s="84" t="s">
        <v>107</v>
      </c>
      <c r="B70" s="84" t="s">
        <v>108</v>
      </c>
      <c r="C70" s="84" t="s">
        <v>109</v>
      </c>
      <c r="D70" s="84" t="s">
        <v>110</v>
      </c>
      <c r="E70" s="84" t="s">
        <v>111</v>
      </c>
      <c r="F70" s="84" t="s">
        <v>112</v>
      </c>
      <c r="G70" s="84" t="s">
        <v>113</v>
      </c>
      <c r="H70" s="84" t="s">
        <v>133</v>
      </c>
      <c r="I70" s="84" t="s">
        <v>134</v>
      </c>
      <c r="J70" s="84" t="s">
        <v>198</v>
      </c>
      <c r="K70" s="84" t="s">
        <v>199</v>
      </c>
      <c r="L70" s="84" t="s">
        <v>200</v>
      </c>
      <c r="M70" s="84" t="s">
        <v>201</v>
      </c>
      <c r="N70" s="84" t="s">
        <v>118</v>
      </c>
      <c r="O70" s="84" t="s">
        <v>119</v>
      </c>
      <c r="P70" s="84" t="s">
        <v>120</v>
      </c>
      <c r="Q70" s="84" t="s">
        <v>120</v>
      </c>
      <c r="R70" s="84" t="s">
        <v>120</v>
      </c>
      <c r="S70" s="84" t="s">
        <v>120</v>
      </c>
      <c r="T70" s="85">
        <v>856920</v>
      </c>
    </row>
    <row r="71" spans="1:20" x14ac:dyDescent="0.15">
      <c r="A71" s="84" t="s">
        <v>107</v>
      </c>
      <c r="B71" s="84" t="s">
        <v>108</v>
      </c>
      <c r="C71" s="84" t="s">
        <v>109</v>
      </c>
      <c r="D71" s="84" t="s">
        <v>110</v>
      </c>
      <c r="E71" s="84" t="s">
        <v>111</v>
      </c>
      <c r="F71" s="84" t="s">
        <v>112</v>
      </c>
      <c r="G71" s="84" t="s">
        <v>113</v>
      </c>
      <c r="H71" s="84" t="s">
        <v>202</v>
      </c>
      <c r="I71" s="84" t="s">
        <v>203</v>
      </c>
      <c r="J71" s="84" t="s">
        <v>204</v>
      </c>
      <c r="K71" s="84" t="s">
        <v>205</v>
      </c>
      <c r="L71" s="84" t="s">
        <v>206</v>
      </c>
      <c r="M71" s="84" t="s">
        <v>207</v>
      </c>
      <c r="N71" s="84" t="s">
        <v>118</v>
      </c>
      <c r="O71" s="84" t="s">
        <v>119</v>
      </c>
      <c r="P71" s="84" t="s">
        <v>120</v>
      </c>
      <c r="Q71" s="84" t="s">
        <v>120</v>
      </c>
      <c r="R71" s="84" t="s">
        <v>120</v>
      </c>
      <c r="S71" s="84" t="s">
        <v>120</v>
      </c>
      <c r="T71" s="85">
        <v>30000</v>
      </c>
    </row>
    <row r="72" spans="1:20" hidden="1" x14ac:dyDescent="0.15">
      <c r="A72" s="84" t="s">
        <v>107</v>
      </c>
      <c r="B72" s="84" t="s">
        <v>108</v>
      </c>
      <c r="C72" s="84" t="s">
        <v>109</v>
      </c>
      <c r="D72" s="84" t="s">
        <v>110</v>
      </c>
      <c r="E72" s="84" t="s">
        <v>111</v>
      </c>
      <c r="F72" s="84" t="s">
        <v>112</v>
      </c>
      <c r="G72" s="84" t="s">
        <v>113</v>
      </c>
      <c r="H72" s="84" t="s">
        <v>202</v>
      </c>
      <c r="I72" s="84" t="s">
        <v>203</v>
      </c>
      <c r="J72" s="84" t="s">
        <v>208</v>
      </c>
      <c r="K72" s="84" t="s">
        <v>209</v>
      </c>
      <c r="L72" s="84" t="s">
        <v>137</v>
      </c>
      <c r="M72" s="84" t="s">
        <v>138</v>
      </c>
      <c r="N72" s="84" t="s">
        <v>118</v>
      </c>
      <c r="O72" s="84" t="s">
        <v>119</v>
      </c>
      <c r="P72" s="84" t="s">
        <v>120</v>
      </c>
      <c r="Q72" s="84" t="s">
        <v>120</v>
      </c>
      <c r="R72" s="84" t="s">
        <v>120</v>
      </c>
      <c r="S72" s="84" t="s">
        <v>120</v>
      </c>
      <c r="T72" s="85">
        <v>33609</v>
      </c>
    </row>
    <row r="73" spans="1:20" hidden="1" x14ac:dyDescent="0.15">
      <c r="A73" s="84" t="s">
        <v>107</v>
      </c>
      <c r="B73" s="84" t="s">
        <v>108</v>
      </c>
      <c r="C73" s="84" t="s">
        <v>109</v>
      </c>
      <c r="D73" s="84" t="s">
        <v>110</v>
      </c>
      <c r="E73" s="84" t="s">
        <v>111</v>
      </c>
      <c r="F73" s="84" t="s">
        <v>112</v>
      </c>
      <c r="G73" s="84" t="s">
        <v>113</v>
      </c>
      <c r="H73" s="84" t="s">
        <v>202</v>
      </c>
      <c r="I73" s="84" t="s">
        <v>203</v>
      </c>
      <c r="J73" s="84" t="s">
        <v>208</v>
      </c>
      <c r="K73" s="84" t="s">
        <v>209</v>
      </c>
      <c r="L73" s="84" t="s">
        <v>139</v>
      </c>
      <c r="M73" s="84" t="s">
        <v>140</v>
      </c>
      <c r="N73" s="84" t="s">
        <v>118</v>
      </c>
      <c r="O73" s="84" t="s">
        <v>119</v>
      </c>
      <c r="P73" s="84" t="s">
        <v>120</v>
      </c>
      <c r="Q73" s="84" t="s">
        <v>120</v>
      </c>
      <c r="R73" s="84" t="s">
        <v>120</v>
      </c>
      <c r="S73" s="84" t="s">
        <v>120</v>
      </c>
      <c r="T73" s="85">
        <v>11763</v>
      </c>
    </row>
    <row r="74" spans="1:20" hidden="1" x14ac:dyDescent="0.15">
      <c r="A74" s="84" t="s">
        <v>107</v>
      </c>
      <c r="B74" s="84" t="s">
        <v>108</v>
      </c>
      <c r="C74" s="84" t="s">
        <v>109</v>
      </c>
      <c r="D74" s="84" t="s">
        <v>110</v>
      </c>
      <c r="E74" s="84" t="s">
        <v>111</v>
      </c>
      <c r="F74" s="84" t="s">
        <v>112</v>
      </c>
      <c r="G74" s="84" t="s">
        <v>113</v>
      </c>
      <c r="H74" s="84" t="s">
        <v>202</v>
      </c>
      <c r="I74" s="84" t="s">
        <v>203</v>
      </c>
      <c r="J74" s="84" t="s">
        <v>208</v>
      </c>
      <c r="K74" s="84" t="s">
        <v>209</v>
      </c>
      <c r="L74" s="84" t="s">
        <v>121</v>
      </c>
      <c r="M74" s="84" t="s">
        <v>122</v>
      </c>
      <c r="N74" s="84" t="s">
        <v>118</v>
      </c>
      <c r="O74" s="84" t="s">
        <v>119</v>
      </c>
      <c r="P74" s="84" t="s">
        <v>120</v>
      </c>
      <c r="Q74" s="84" t="s">
        <v>120</v>
      </c>
      <c r="R74" s="84" t="s">
        <v>120</v>
      </c>
      <c r="S74" s="84" t="s">
        <v>120</v>
      </c>
      <c r="T74" s="85">
        <v>314790</v>
      </c>
    </row>
    <row r="75" spans="1:20" hidden="1" x14ac:dyDescent="0.15">
      <c r="A75" s="84" t="s">
        <v>107</v>
      </c>
      <c r="B75" s="84" t="s">
        <v>108</v>
      </c>
      <c r="C75" s="84" t="s">
        <v>109</v>
      </c>
      <c r="D75" s="84" t="s">
        <v>110</v>
      </c>
      <c r="E75" s="84" t="s">
        <v>111</v>
      </c>
      <c r="F75" s="84" t="s">
        <v>112</v>
      </c>
      <c r="G75" s="84" t="s">
        <v>113</v>
      </c>
      <c r="H75" s="84" t="s">
        <v>202</v>
      </c>
      <c r="I75" s="84" t="s">
        <v>203</v>
      </c>
      <c r="J75" s="84" t="s">
        <v>210</v>
      </c>
      <c r="K75" s="84" t="s">
        <v>211</v>
      </c>
      <c r="L75" s="84" t="s">
        <v>121</v>
      </c>
      <c r="M75" s="84" t="s">
        <v>122</v>
      </c>
      <c r="N75" s="84" t="s">
        <v>118</v>
      </c>
      <c r="O75" s="84" t="s">
        <v>119</v>
      </c>
      <c r="P75" s="84" t="s">
        <v>120</v>
      </c>
      <c r="Q75" s="84" t="s">
        <v>120</v>
      </c>
      <c r="R75" s="84" t="s">
        <v>120</v>
      </c>
      <c r="S75" s="84" t="s">
        <v>120</v>
      </c>
      <c r="T75" s="85">
        <v>-360162</v>
      </c>
    </row>
    <row r="76" spans="1:20" hidden="1" x14ac:dyDescent="0.15">
      <c r="A76" s="84" t="s">
        <v>107</v>
      </c>
      <c r="B76" s="84" t="s">
        <v>108</v>
      </c>
      <c r="C76" s="84" t="s">
        <v>109</v>
      </c>
      <c r="D76" s="84" t="s">
        <v>110</v>
      </c>
      <c r="E76" s="84" t="s">
        <v>111</v>
      </c>
      <c r="F76" s="84" t="s">
        <v>112</v>
      </c>
      <c r="G76" s="84" t="s">
        <v>113</v>
      </c>
      <c r="H76" s="84" t="s">
        <v>202</v>
      </c>
      <c r="I76" s="84" t="s">
        <v>203</v>
      </c>
      <c r="J76" s="84" t="s">
        <v>212</v>
      </c>
      <c r="K76" s="84" t="s">
        <v>213</v>
      </c>
      <c r="L76" s="84" t="s">
        <v>121</v>
      </c>
      <c r="M76" s="84" t="s">
        <v>122</v>
      </c>
      <c r="N76" s="84" t="s">
        <v>118</v>
      </c>
      <c r="O76" s="84" t="s">
        <v>119</v>
      </c>
      <c r="P76" s="84" t="s">
        <v>120</v>
      </c>
      <c r="Q76" s="84" t="s">
        <v>120</v>
      </c>
      <c r="R76" s="84" t="s">
        <v>120</v>
      </c>
      <c r="S76" s="84" t="s">
        <v>120</v>
      </c>
      <c r="T76" s="85">
        <v>130530</v>
      </c>
    </row>
    <row r="77" spans="1:20" hidden="1" x14ac:dyDescent="0.15">
      <c r="A77" s="84" t="s">
        <v>107</v>
      </c>
      <c r="B77" s="84" t="s">
        <v>108</v>
      </c>
      <c r="C77" s="84" t="s">
        <v>109</v>
      </c>
      <c r="D77" s="84" t="s">
        <v>110</v>
      </c>
      <c r="E77" s="84" t="s">
        <v>111</v>
      </c>
      <c r="F77" s="84" t="s">
        <v>112</v>
      </c>
      <c r="G77" s="84" t="s">
        <v>113</v>
      </c>
      <c r="H77" s="84" t="s">
        <v>202</v>
      </c>
      <c r="I77" s="84" t="s">
        <v>203</v>
      </c>
      <c r="J77" s="84" t="s">
        <v>214</v>
      </c>
      <c r="K77" s="84" t="s">
        <v>215</v>
      </c>
      <c r="L77" s="84" t="s">
        <v>121</v>
      </c>
      <c r="M77" s="84" t="s">
        <v>122</v>
      </c>
      <c r="N77" s="84" t="s">
        <v>118</v>
      </c>
      <c r="O77" s="84" t="s">
        <v>119</v>
      </c>
      <c r="P77" s="84" t="s">
        <v>120</v>
      </c>
      <c r="Q77" s="84" t="s">
        <v>120</v>
      </c>
      <c r="R77" s="84" t="s">
        <v>120</v>
      </c>
      <c r="S77" s="84" t="s">
        <v>120</v>
      </c>
      <c r="T77" s="85">
        <v>-130530</v>
      </c>
    </row>
    <row r="78" spans="1:20" hidden="1" x14ac:dyDescent="0.15">
      <c r="A78" s="84" t="s">
        <v>107</v>
      </c>
      <c r="B78" s="84" t="s">
        <v>108</v>
      </c>
      <c r="C78" s="84" t="s">
        <v>109</v>
      </c>
      <c r="D78" s="84" t="s">
        <v>110</v>
      </c>
      <c r="E78" s="84" t="s">
        <v>111</v>
      </c>
      <c r="F78" s="84" t="s">
        <v>112</v>
      </c>
      <c r="G78" s="84" t="s">
        <v>113</v>
      </c>
      <c r="H78" s="84" t="s">
        <v>216</v>
      </c>
      <c r="I78" s="84" t="s">
        <v>217</v>
      </c>
      <c r="J78" s="84" t="s">
        <v>218</v>
      </c>
      <c r="K78" s="84" t="s">
        <v>219</v>
      </c>
      <c r="L78" s="84" t="s">
        <v>137</v>
      </c>
      <c r="M78" s="84" t="s">
        <v>138</v>
      </c>
      <c r="N78" s="84" t="s">
        <v>118</v>
      </c>
      <c r="O78" s="84" t="s">
        <v>119</v>
      </c>
      <c r="P78" s="84" t="s">
        <v>120</v>
      </c>
      <c r="Q78" s="84" t="s">
        <v>120</v>
      </c>
      <c r="R78" s="84" t="s">
        <v>120</v>
      </c>
      <c r="S78" s="84" t="s">
        <v>120</v>
      </c>
      <c r="T78" s="85">
        <v>147061</v>
      </c>
    </row>
    <row r="79" spans="1:20" hidden="1" x14ac:dyDescent="0.15">
      <c r="A79" s="84" t="s">
        <v>107</v>
      </c>
      <c r="B79" s="84" t="s">
        <v>108</v>
      </c>
      <c r="C79" s="84" t="s">
        <v>109</v>
      </c>
      <c r="D79" s="84" t="s">
        <v>110</v>
      </c>
      <c r="E79" s="84" t="s">
        <v>111</v>
      </c>
      <c r="F79" s="84" t="s">
        <v>112</v>
      </c>
      <c r="G79" s="84" t="s">
        <v>113</v>
      </c>
      <c r="H79" s="84" t="s">
        <v>216</v>
      </c>
      <c r="I79" s="84" t="s">
        <v>217</v>
      </c>
      <c r="J79" s="84" t="s">
        <v>218</v>
      </c>
      <c r="K79" s="84" t="s">
        <v>219</v>
      </c>
      <c r="L79" s="84" t="s">
        <v>150</v>
      </c>
      <c r="M79" s="84" t="s">
        <v>151</v>
      </c>
      <c r="N79" s="84" t="s">
        <v>118</v>
      </c>
      <c r="O79" s="84" t="s">
        <v>119</v>
      </c>
      <c r="P79" s="84" t="s">
        <v>120</v>
      </c>
      <c r="Q79" s="84" t="s">
        <v>120</v>
      </c>
      <c r="R79" s="84" t="s">
        <v>120</v>
      </c>
      <c r="S79" s="84" t="s">
        <v>120</v>
      </c>
      <c r="T79" s="85">
        <v>172682</v>
      </c>
    </row>
    <row r="80" spans="1:20" hidden="1" x14ac:dyDescent="0.15">
      <c r="A80" s="84" t="s">
        <v>107</v>
      </c>
      <c r="B80" s="84" t="s">
        <v>108</v>
      </c>
      <c r="C80" s="84" t="s">
        <v>109</v>
      </c>
      <c r="D80" s="84" t="s">
        <v>110</v>
      </c>
      <c r="E80" s="84" t="s">
        <v>111</v>
      </c>
      <c r="F80" s="84" t="s">
        <v>112</v>
      </c>
      <c r="G80" s="84" t="s">
        <v>113</v>
      </c>
      <c r="H80" s="84" t="s">
        <v>216</v>
      </c>
      <c r="I80" s="84" t="s">
        <v>217</v>
      </c>
      <c r="J80" s="84" t="s">
        <v>218</v>
      </c>
      <c r="K80" s="84" t="s">
        <v>219</v>
      </c>
      <c r="L80" s="84" t="s">
        <v>139</v>
      </c>
      <c r="M80" s="84" t="s">
        <v>140</v>
      </c>
      <c r="N80" s="84" t="s">
        <v>118</v>
      </c>
      <c r="O80" s="84" t="s">
        <v>119</v>
      </c>
      <c r="P80" s="84" t="s">
        <v>120</v>
      </c>
      <c r="Q80" s="84" t="s">
        <v>120</v>
      </c>
      <c r="R80" s="84" t="s">
        <v>120</v>
      </c>
      <c r="S80" s="84" t="s">
        <v>120</v>
      </c>
      <c r="T80" s="85">
        <v>111910</v>
      </c>
    </row>
    <row r="81" spans="1:20" hidden="1" x14ac:dyDescent="0.15">
      <c r="A81" s="84" t="s">
        <v>107</v>
      </c>
      <c r="B81" s="84" t="s">
        <v>108</v>
      </c>
      <c r="C81" s="84" t="s">
        <v>109</v>
      </c>
      <c r="D81" s="84" t="s">
        <v>110</v>
      </c>
      <c r="E81" s="84" t="s">
        <v>111</v>
      </c>
      <c r="F81" s="84" t="s">
        <v>112</v>
      </c>
      <c r="G81" s="84" t="s">
        <v>113</v>
      </c>
      <c r="H81" s="84" t="s">
        <v>216</v>
      </c>
      <c r="I81" s="84" t="s">
        <v>217</v>
      </c>
      <c r="J81" s="84" t="s">
        <v>218</v>
      </c>
      <c r="K81" s="84" t="s">
        <v>219</v>
      </c>
      <c r="L81" s="84" t="s">
        <v>121</v>
      </c>
      <c r="M81" s="84" t="s">
        <v>122</v>
      </c>
      <c r="N81" s="84" t="s">
        <v>118</v>
      </c>
      <c r="O81" s="84" t="s">
        <v>119</v>
      </c>
      <c r="P81" s="84" t="s">
        <v>120</v>
      </c>
      <c r="Q81" s="84" t="s">
        <v>120</v>
      </c>
      <c r="R81" s="84" t="s">
        <v>120</v>
      </c>
      <c r="S81" s="84" t="s">
        <v>120</v>
      </c>
      <c r="T81" s="85">
        <v>1095690</v>
      </c>
    </row>
    <row r="82" spans="1:20" hidden="1" x14ac:dyDescent="0.15">
      <c r="A82" s="84" t="s">
        <v>107</v>
      </c>
      <c r="B82" s="84" t="s">
        <v>108</v>
      </c>
      <c r="C82" s="84" t="s">
        <v>109</v>
      </c>
      <c r="D82" s="84" t="s">
        <v>110</v>
      </c>
      <c r="E82" s="84" t="s">
        <v>111</v>
      </c>
      <c r="F82" s="84" t="s">
        <v>112</v>
      </c>
      <c r="G82" s="84" t="s">
        <v>113</v>
      </c>
      <c r="H82" s="84" t="s">
        <v>216</v>
      </c>
      <c r="I82" s="84" t="s">
        <v>217</v>
      </c>
      <c r="J82" s="84" t="s">
        <v>220</v>
      </c>
      <c r="K82" s="84" t="s">
        <v>221</v>
      </c>
      <c r="L82" s="84" t="s">
        <v>121</v>
      </c>
      <c r="M82" s="84" t="s">
        <v>122</v>
      </c>
      <c r="N82" s="84" t="s">
        <v>118</v>
      </c>
      <c r="O82" s="84" t="s">
        <v>119</v>
      </c>
      <c r="P82" s="84" t="s">
        <v>120</v>
      </c>
      <c r="Q82" s="84" t="s">
        <v>120</v>
      </c>
      <c r="R82" s="84" t="s">
        <v>120</v>
      </c>
      <c r="S82" s="84" t="s">
        <v>120</v>
      </c>
      <c r="T82" s="85">
        <v>-1527343</v>
      </c>
    </row>
    <row r="83" spans="1:20" x14ac:dyDescent="0.15">
      <c r="A83" s="84" t="s">
        <v>107</v>
      </c>
      <c r="B83" s="84" t="s">
        <v>108</v>
      </c>
      <c r="C83" s="84" t="s">
        <v>109</v>
      </c>
      <c r="D83" s="84" t="s">
        <v>110</v>
      </c>
      <c r="E83" s="84" t="s">
        <v>111</v>
      </c>
      <c r="F83" s="84" t="s">
        <v>112</v>
      </c>
      <c r="G83" s="84" t="s">
        <v>113</v>
      </c>
      <c r="H83" s="84" t="s">
        <v>222</v>
      </c>
      <c r="I83" s="84" t="s">
        <v>223</v>
      </c>
      <c r="J83" s="84" t="s">
        <v>224</v>
      </c>
      <c r="K83" s="84" t="s">
        <v>223</v>
      </c>
      <c r="L83" s="84" t="s">
        <v>225</v>
      </c>
      <c r="M83" s="84" t="s">
        <v>223</v>
      </c>
      <c r="N83" s="84" t="s">
        <v>118</v>
      </c>
      <c r="O83" s="84" t="s">
        <v>119</v>
      </c>
      <c r="P83" s="84" t="s">
        <v>120</v>
      </c>
      <c r="Q83" s="84" t="s">
        <v>120</v>
      </c>
      <c r="R83" s="84" t="s">
        <v>120</v>
      </c>
      <c r="S83" s="84" t="s">
        <v>120</v>
      </c>
      <c r="T83" s="85">
        <v>250000</v>
      </c>
    </row>
    <row r="84" spans="1:20" hidden="1" x14ac:dyDescent="0.15">
      <c r="A84" s="84" t="s">
        <v>107</v>
      </c>
      <c r="B84" s="84" t="s">
        <v>108</v>
      </c>
      <c r="C84" s="84" t="s">
        <v>109</v>
      </c>
      <c r="D84" s="84" t="s">
        <v>110</v>
      </c>
      <c r="E84" s="84" t="s">
        <v>111</v>
      </c>
      <c r="F84" s="84" t="s">
        <v>112</v>
      </c>
      <c r="G84" s="84" t="s">
        <v>113</v>
      </c>
      <c r="H84" s="84" t="s">
        <v>222</v>
      </c>
      <c r="I84" s="84" t="s">
        <v>223</v>
      </c>
      <c r="J84" s="84" t="s">
        <v>224</v>
      </c>
      <c r="K84" s="84" t="s">
        <v>223</v>
      </c>
      <c r="L84" s="84" t="s">
        <v>137</v>
      </c>
      <c r="M84" s="84" t="s">
        <v>138</v>
      </c>
      <c r="N84" s="84" t="s">
        <v>118</v>
      </c>
      <c r="O84" s="84" t="s">
        <v>119</v>
      </c>
      <c r="P84" s="84" t="s">
        <v>120</v>
      </c>
      <c r="Q84" s="84" t="s">
        <v>120</v>
      </c>
      <c r="R84" s="84" t="s">
        <v>120</v>
      </c>
      <c r="S84" s="84" t="s">
        <v>120</v>
      </c>
      <c r="T84" s="85">
        <v>219197</v>
      </c>
    </row>
    <row r="85" spans="1:20" hidden="1" x14ac:dyDescent="0.15">
      <c r="A85" s="84" t="s">
        <v>107</v>
      </c>
      <c r="B85" s="84" t="s">
        <v>108</v>
      </c>
      <c r="C85" s="84" t="s">
        <v>109</v>
      </c>
      <c r="D85" s="84" t="s">
        <v>110</v>
      </c>
      <c r="E85" s="84" t="s">
        <v>111</v>
      </c>
      <c r="F85" s="84" t="s">
        <v>112</v>
      </c>
      <c r="G85" s="84" t="s">
        <v>113</v>
      </c>
      <c r="H85" s="84" t="s">
        <v>222</v>
      </c>
      <c r="I85" s="84" t="s">
        <v>223</v>
      </c>
      <c r="J85" s="84" t="s">
        <v>224</v>
      </c>
      <c r="K85" s="84" t="s">
        <v>223</v>
      </c>
      <c r="L85" s="84" t="s">
        <v>150</v>
      </c>
      <c r="M85" s="84" t="s">
        <v>151</v>
      </c>
      <c r="N85" s="84" t="s">
        <v>118</v>
      </c>
      <c r="O85" s="84" t="s">
        <v>119</v>
      </c>
      <c r="P85" s="84" t="s">
        <v>120</v>
      </c>
      <c r="Q85" s="84" t="s">
        <v>120</v>
      </c>
      <c r="R85" s="84" t="s">
        <v>120</v>
      </c>
      <c r="S85" s="84" t="s">
        <v>120</v>
      </c>
      <c r="T85" s="85">
        <v>40000</v>
      </c>
    </row>
    <row r="86" spans="1:20" hidden="1" x14ac:dyDescent="0.15">
      <c r="A86" s="84" t="s">
        <v>107</v>
      </c>
      <c r="B86" s="84" t="s">
        <v>108</v>
      </c>
      <c r="C86" s="84" t="s">
        <v>109</v>
      </c>
      <c r="D86" s="84" t="s">
        <v>110</v>
      </c>
      <c r="E86" s="84" t="s">
        <v>111</v>
      </c>
      <c r="F86" s="84" t="s">
        <v>112</v>
      </c>
      <c r="G86" s="84" t="s">
        <v>113</v>
      </c>
      <c r="H86" s="84" t="s">
        <v>222</v>
      </c>
      <c r="I86" s="84" t="s">
        <v>223</v>
      </c>
      <c r="J86" s="84" t="s">
        <v>224</v>
      </c>
      <c r="K86" s="84" t="s">
        <v>223</v>
      </c>
      <c r="L86" s="84" t="s">
        <v>139</v>
      </c>
      <c r="M86" s="84" t="s">
        <v>140</v>
      </c>
      <c r="N86" s="84" t="s">
        <v>118</v>
      </c>
      <c r="O86" s="84" t="s">
        <v>119</v>
      </c>
      <c r="P86" s="84" t="s">
        <v>120</v>
      </c>
      <c r="Q86" s="84" t="s">
        <v>120</v>
      </c>
      <c r="R86" s="84" t="s">
        <v>120</v>
      </c>
      <c r="S86" s="84" t="s">
        <v>120</v>
      </c>
      <c r="T86" s="85">
        <v>90719</v>
      </c>
    </row>
    <row r="87" spans="1:20" hidden="1" x14ac:dyDescent="0.15">
      <c r="A87" s="84" t="s">
        <v>107</v>
      </c>
      <c r="B87" s="84" t="s">
        <v>108</v>
      </c>
      <c r="C87" s="84" t="s">
        <v>109</v>
      </c>
      <c r="D87" s="84" t="s">
        <v>110</v>
      </c>
      <c r="E87" s="84" t="s">
        <v>111</v>
      </c>
      <c r="F87" s="84" t="s">
        <v>112</v>
      </c>
      <c r="G87" s="84" t="s">
        <v>113</v>
      </c>
      <c r="H87" s="84" t="s">
        <v>222</v>
      </c>
      <c r="I87" s="84" t="s">
        <v>223</v>
      </c>
      <c r="J87" s="84" t="s">
        <v>224</v>
      </c>
      <c r="K87" s="84" t="s">
        <v>223</v>
      </c>
      <c r="L87" s="84" t="s">
        <v>152</v>
      </c>
      <c r="M87" s="84" t="s">
        <v>153</v>
      </c>
      <c r="N87" s="84" t="s">
        <v>118</v>
      </c>
      <c r="O87" s="84" t="s">
        <v>119</v>
      </c>
      <c r="P87" s="84" t="s">
        <v>120</v>
      </c>
      <c r="Q87" s="84" t="s">
        <v>120</v>
      </c>
      <c r="R87" s="84" t="s">
        <v>120</v>
      </c>
      <c r="S87" s="84" t="s">
        <v>120</v>
      </c>
      <c r="T87" s="85">
        <v>300</v>
      </c>
    </row>
    <row r="88" spans="1:20" hidden="1" x14ac:dyDescent="0.15">
      <c r="A88" s="84" t="s">
        <v>107</v>
      </c>
      <c r="B88" s="84" t="s">
        <v>108</v>
      </c>
      <c r="C88" s="84" t="s">
        <v>109</v>
      </c>
      <c r="D88" s="84" t="s">
        <v>110</v>
      </c>
      <c r="E88" s="84" t="s">
        <v>111</v>
      </c>
      <c r="F88" s="84" t="s">
        <v>112</v>
      </c>
      <c r="G88" s="84" t="s">
        <v>113</v>
      </c>
      <c r="H88" s="84" t="s">
        <v>222</v>
      </c>
      <c r="I88" s="84" t="s">
        <v>223</v>
      </c>
      <c r="J88" s="84" t="s">
        <v>224</v>
      </c>
      <c r="K88" s="84" t="s">
        <v>223</v>
      </c>
      <c r="L88" s="84" t="s">
        <v>121</v>
      </c>
      <c r="M88" s="84" t="s">
        <v>122</v>
      </c>
      <c r="N88" s="84" t="s">
        <v>118</v>
      </c>
      <c r="O88" s="84" t="s">
        <v>119</v>
      </c>
      <c r="P88" s="84" t="s">
        <v>120</v>
      </c>
      <c r="Q88" s="84" t="s">
        <v>120</v>
      </c>
      <c r="R88" s="84" t="s">
        <v>120</v>
      </c>
      <c r="S88" s="84" t="s">
        <v>120</v>
      </c>
      <c r="T88" s="85">
        <v>183170</v>
      </c>
    </row>
    <row r="89" spans="1:20" hidden="1" x14ac:dyDescent="0.15">
      <c r="A89" s="84" t="s">
        <v>107</v>
      </c>
      <c r="B89" s="84" t="s">
        <v>108</v>
      </c>
      <c r="C89" s="84" t="s">
        <v>109</v>
      </c>
      <c r="D89" s="84" t="s">
        <v>110</v>
      </c>
      <c r="E89" s="84" t="s">
        <v>111</v>
      </c>
      <c r="F89" s="84" t="s">
        <v>112</v>
      </c>
      <c r="G89" s="84" t="s">
        <v>113</v>
      </c>
      <c r="H89" s="84" t="s">
        <v>222</v>
      </c>
      <c r="I89" s="84" t="s">
        <v>223</v>
      </c>
      <c r="J89" s="84" t="s">
        <v>224</v>
      </c>
      <c r="K89" s="84" t="s">
        <v>223</v>
      </c>
      <c r="L89" s="84" t="s">
        <v>154</v>
      </c>
      <c r="M89" s="84" t="s">
        <v>155</v>
      </c>
      <c r="N89" s="84" t="s">
        <v>118</v>
      </c>
      <c r="O89" s="84" t="s">
        <v>119</v>
      </c>
      <c r="P89" s="84" t="s">
        <v>120</v>
      </c>
      <c r="Q89" s="84" t="s">
        <v>120</v>
      </c>
      <c r="R89" s="84" t="s">
        <v>120</v>
      </c>
      <c r="S89" s="84" t="s">
        <v>120</v>
      </c>
      <c r="T89" s="85">
        <v>30000</v>
      </c>
    </row>
    <row r="90" spans="1:20" x14ac:dyDescent="0.15">
      <c r="A90" s="84" t="s">
        <v>107</v>
      </c>
      <c r="B90" s="84" t="s">
        <v>108</v>
      </c>
      <c r="C90" s="84" t="s">
        <v>109</v>
      </c>
      <c r="D90" s="84" t="s">
        <v>110</v>
      </c>
      <c r="E90" s="84" t="s">
        <v>111</v>
      </c>
      <c r="F90" s="84" t="s">
        <v>112</v>
      </c>
      <c r="G90" s="84" t="s">
        <v>113</v>
      </c>
      <c r="H90" s="84" t="s">
        <v>226</v>
      </c>
      <c r="I90" s="84" t="s">
        <v>227</v>
      </c>
      <c r="J90" s="84" t="s">
        <v>228</v>
      </c>
      <c r="K90" s="84" t="s">
        <v>227</v>
      </c>
      <c r="L90" s="84" t="s">
        <v>229</v>
      </c>
      <c r="M90" s="84" t="s">
        <v>230</v>
      </c>
      <c r="N90" s="84" t="s">
        <v>118</v>
      </c>
      <c r="O90" s="84" t="s">
        <v>119</v>
      </c>
      <c r="P90" s="84" t="s">
        <v>120</v>
      </c>
      <c r="Q90" s="84" t="s">
        <v>120</v>
      </c>
      <c r="R90" s="84" t="s">
        <v>120</v>
      </c>
      <c r="S90" s="84" t="s">
        <v>120</v>
      </c>
      <c r="T90" s="85">
        <v>450000</v>
      </c>
    </row>
    <row r="91" spans="1:20" x14ac:dyDescent="0.15">
      <c r="A91" s="84" t="s">
        <v>107</v>
      </c>
      <c r="B91" s="84" t="s">
        <v>108</v>
      </c>
      <c r="C91" s="84" t="s">
        <v>109</v>
      </c>
      <c r="D91" s="84" t="s">
        <v>110</v>
      </c>
      <c r="E91" s="84" t="s">
        <v>111</v>
      </c>
      <c r="F91" s="84" t="s">
        <v>112</v>
      </c>
      <c r="G91" s="84" t="s">
        <v>113</v>
      </c>
      <c r="H91" s="84" t="s">
        <v>226</v>
      </c>
      <c r="I91" s="84" t="s">
        <v>227</v>
      </c>
      <c r="J91" s="84" t="s">
        <v>228</v>
      </c>
      <c r="K91" s="84" t="s">
        <v>227</v>
      </c>
      <c r="L91" s="84" t="s">
        <v>231</v>
      </c>
      <c r="M91" s="84" t="s">
        <v>232</v>
      </c>
      <c r="N91" s="84" t="s">
        <v>118</v>
      </c>
      <c r="O91" s="84" t="s">
        <v>119</v>
      </c>
      <c r="P91" s="84" t="s">
        <v>120</v>
      </c>
      <c r="Q91" s="84" t="s">
        <v>120</v>
      </c>
      <c r="R91" s="84" t="s">
        <v>120</v>
      </c>
      <c r="S91" s="84" t="s">
        <v>120</v>
      </c>
      <c r="T91" s="85">
        <v>260000</v>
      </c>
    </row>
    <row r="92" spans="1:20" hidden="1" x14ac:dyDescent="0.15">
      <c r="A92" s="84" t="s">
        <v>107</v>
      </c>
      <c r="B92" s="84" t="s">
        <v>108</v>
      </c>
      <c r="C92" s="84" t="s">
        <v>109</v>
      </c>
      <c r="D92" s="84" t="s">
        <v>110</v>
      </c>
      <c r="E92" s="84" t="s">
        <v>111</v>
      </c>
      <c r="F92" s="84" t="s">
        <v>112</v>
      </c>
      <c r="G92" s="84" t="s">
        <v>113</v>
      </c>
      <c r="H92" s="84" t="s">
        <v>226</v>
      </c>
      <c r="I92" s="84" t="s">
        <v>227</v>
      </c>
      <c r="J92" s="84" t="s">
        <v>233</v>
      </c>
      <c r="K92" s="84" t="s">
        <v>234</v>
      </c>
      <c r="L92" s="84" t="s">
        <v>121</v>
      </c>
      <c r="M92" s="84" t="s">
        <v>122</v>
      </c>
      <c r="N92" s="84" t="s">
        <v>118</v>
      </c>
      <c r="O92" s="84" t="s">
        <v>119</v>
      </c>
      <c r="P92" s="84" t="s">
        <v>120</v>
      </c>
      <c r="Q92" s="84" t="s">
        <v>120</v>
      </c>
      <c r="R92" s="84" t="s">
        <v>120</v>
      </c>
      <c r="S92" s="84" t="s">
        <v>120</v>
      </c>
      <c r="T92" s="85">
        <v>10572</v>
      </c>
    </row>
    <row r="93" spans="1:20" hidden="1" x14ac:dyDescent="0.15">
      <c r="A93" s="84" t="s">
        <v>107</v>
      </c>
      <c r="B93" s="84" t="s">
        <v>108</v>
      </c>
      <c r="C93" s="84" t="s">
        <v>109</v>
      </c>
      <c r="D93" s="84" t="s">
        <v>110</v>
      </c>
      <c r="E93" s="84" t="s">
        <v>111</v>
      </c>
      <c r="F93" s="84" t="s">
        <v>112</v>
      </c>
      <c r="G93" s="84" t="s">
        <v>113</v>
      </c>
      <c r="H93" s="84" t="s">
        <v>226</v>
      </c>
      <c r="I93" s="84" t="s">
        <v>227</v>
      </c>
      <c r="J93" s="84" t="s">
        <v>235</v>
      </c>
      <c r="K93" s="84" t="s">
        <v>236</v>
      </c>
      <c r="L93" s="84" t="s">
        <v>137</v>
      </c>
      <c r="M93" s="84" t="s">
        <v>138</v>
      </c>
      <c r="N93" s="84" t="s">
        <v>118</v>
      </c>
      <c r="O93" s="84" t="s">
        <v>119</v>
      </c>
      <c r="P93" s="84" t="s">
        <v>120</v>
      </c>
      <c r="Q93" s="84" t="s">
        <v>120</v>
      </c>
      <c r="R93" s="84" t="s">
        <v>120</v>
      </c>
      <c r="S93" s="84" t="s">
        <v>120</v>
      </c>
      <c r="T93" s="85">
        <v>422954</v>
      </c>
    </row>
    <row r="94" spans="1:20" hidden="1" x14ac:dyDescent="0.15">
      <c r="A94" s="84" t="s">
        <v>107</v>
      </c>
      <c r="B94" s="84" t="s">
        <v>108</v>
      </c>
      <c r="C94" s="84" t="s">
        <v>109</v>
      </c>
      <c r="D94" s="84" t="s">
        <v>110</v>
      </c>
      <c r="E94" s="84" t="s">
        <v>111</v>
      </c>
      <c r="F94" s="84" t="s">
        <v>112</v>
      </c>
      <c r="G94" s="84" t="s">
        <v>113</v>
      </c>
      <c r="H94" s="84" t="s">
        <v>226</v>
      </c>
      <c r="I94" s="84" t="s">
        <v>227</v>
      </c>
      <c r="J94" s="84" t="s">
        <v>235</v>
      </c>
      <c r="K94" s="84" t="s">
        <v>236</v>
      </c>
      <c r="L94" s="84" t="s">
        <v>150</v>
      </c>
      <c r="M94" s="84" t="s">
        <v>151</v>
      </c>
      <c r="N94" s="84" t="s">
        <v>118</v>
      </c>
      <c r="O94" s="84" t="s">
        <v>119</v>
      </c>
      <c r="P94" s="84" t="s">
        <v>120</v>
      </c>
      <c r="Q94" s="84" t="s">
        <v>120</v>
      </c>
      <c r="R94" s="84" t="s">
        <v>120</v>
      </c>
      <c r="S94" s="84" t="s">
        <v>120</v>
      </c>
      <c r="T94" s="85">
        <v>54400</v>
      </c>
    </row>
    <row r="95" spans="1:20" hidden="1" x14ac:dyDescent="0.15">
      <c r="A95" s="84" t="s">
        <v>107</v>
      </c>
      <c r="B95" s="84" t="s">
        <v>108</v>
      </c>
      <c r="C95" s="84" t="s">
        <v>109</v>
      </c>
      <c r="D95" s="84" t="s">
        <v>110</v>
      </c>
      <c r="E95" s="84" t="s">
        <v>111</v>
      </c>
      <c r="F95" s="84" t="s">
        <v>112</v>
      </c>
      <c r="G95" s="84" t="s">
        <v>113</v>
      </c>
      <c r="H95" s="84" t="s">
        <v>226</v>
      </c>
      <c r="I95" s="84" t="s">
        <v>227</v>
      </c>
      <c r="J95" s="84" t="s">
        <v>235</v>
      </c>
      <c r="K95" s="84" t="s">
        <v>236</v>
      </c>
      <c r="L95" s="84" t="s">
        <v>139</v>
      </c>
      <c r="M95" s="84" t="s">
        <v>140</v>
      </c>
      <c r="N95" s="84" t="s">
        <v>118</v>
      </c>
      <c r="O95" s="84" t="s">
        <v>119</v>
      </c>
      <c r="P95" s="84" t="s">
        <v>120</v>
      </c>
      <c r="Q95" s="84" t="s">
        <v>120</v>
      </c>
      <c r="R95" s="84" t="s">
        <v>120</v>
      </c>
      <c r="S95" s="84" t="s">
        <v>120</v>
      </c>
      <c r="T95" s="85">
        <v>167074</v>
      </c>
    </row>
    <row r="96" spans="1:20" hidden="1" x14ac:dyDescent="0.15">
      <c r="A96" s="84" t="s">
        <v>107</v>
      </c>
      <c r="B96" s="84" t="s">
        <v>108</v>
      </c>
      <c r="C96" s="84" t="s">
        <v>109</v>
      </c>
      <c r="D96" s="84" t="s">
        <v>110</v>
      </c>
      <c r="E96" s="84" t="s">
        <v>111</v>
      </c>
      <c r="F96" s="84" t="s">
        <v>112</v>
      </c>
      <c r="G96" s="84" t="s">
        <v>113</v>
      </c>
      <c r="H96" s="84" t="s">
        <v>226</v>
      </c>
      <c r="I96" s="84" t="s">
        <v>227</v>
      </c>
      <c r="J96" s="84" t="s">
        <v>235</v>
      </c>
      <c r="K96" s="84" t="s">
        <v>236</v>
      </c>
      <c r="L96" s="84" t="s">
        <v>152</v>
      </c>
      <c r="M96" s="84" t="s">
        <v>153</v>
      </c>
      <c r="N96" s="84" t="s">
        <v>118</v>
      </c>
      <c r="O96" s="84" t="s">
        <v>119</v>
      </c>
      <c r="P96" s="84" t="s">
        <v>120</v>
      </c>
      <c r="Q96" s="84" t="s">
        <v>120</v>
      </c>
      <c r="R96" s="84" t="s">
        <v>120</v>
      </c>
      <c r="S96" s="84" t="s">
        <v>120</v>
      </c>
      <c r="T96" s="85">
        <v>0</v>
      </c>
    </row>
    <row r="97" spans="1:20" hidden="1" x14ac:dyDescent="0.15">
      <c r="A97" s="84" t="s">
        <v>107</v>
      </c>
      <c r="B97" s="84" t="s">
        <v>108</v>
      </c>
      <c r="C97" s="84" t="s">
        <v>109</v>
      </c>
      <c r="D97" s="84" t="s">
        <v>110</v>
      </c>
      <c r="E97" s="84" t="s">
        <v>111</v>
      </c>
      <c r="F97" s="84" t="s">
        <v>112</v>
      </c>
      <c r="G97" s="84" t="s">
        <v>113</v>
      </c>
      <c r="H97" s="84" t="s">
        <v>226</v>
      </c>
      <c r="I97" s="84" t="s">
        <v>227</v>
      </c>
      <c r="J97" s="84" t="s">
        <v>235</v>
      </c>
      <c r="K97" s="84" t="s">
        <v>236</v>
      </c>
      <c r="L97" s="84" t="s">
        <v>121</v>
      </c>
      <c r="M97" s="84" t="s">
        <v>122</v>
      </c>
      <c r="N97" s="84" t="s">
        <v>118</v>
      </c>
      <c r="O97" s="84" t="s">
        <v>119</v>
      </c>
      <c r="P97" s="84" t="s">
        <v>120</v>
      </c>
      <c r="Q97" s="84" t="s">
        <v>120</v>
      </c>
      <c r="R97" s="84" t="s">
        <v>120</v>
      </c>
      <c r="S97" s="84" t="s">
        <v>120</v>
      </c>
      <c r="T97" s="85">
        <v>55000</v>
      </c>
    </row>
    <row r="98" spans="1:20" hidden="1" x14ac:dyDescent="0.15">
      <c r="A98" s="84" t="s">
        <v>107</v>
      </c>
      <c r="B98" s="84" t="s">
        <v>108</v>
      </c>
      <c r="C98" s="84" t="s">
        <v>109</v>
      </c>
      <c r="D98" s="84" t="s">
        <v>110</v>
      </c>
      <c r="E98" s="84" t="s">
        <v>111</v>
      </c>
      <c r="F98" s="84" t="s">
        <v>112</v>
      </c>
      <c r="G98" s="84" t="s">
        <v>113</v>
      </c>
      <c r="H98" s="84" t="s">
        <v>226</v>
      </c>
      <c r="I98" s="84" t="s">
        <v>227</v>
      </c>
      <c r="J98" s="84" t="s">
        <v>237</v>
      </c>
      <c r="K98" s="84" t="s">
        <v>238</v>
      </c>
      <c r="L98" s="84" t="s">
        <v>121</v>
      </c>
      <c r="M98" s="84" t="s">
        <v>122</v>
      </c>
      <c r="N98" s="84" t="s">
        <v>118</v>
      </c>
      <c r="O98" s="84" t="s">
        <v>119</v>
      </c>
      <c r="P98" s="84" t="s">
        <v>120</v>
      </c>
      <c r="Q98" s="84" t="s">
        <v>120</v>
      </c>
      <c r="R98" s="84" t="s">
        <v>120</v>
      </c>
      <c r="S98" s="84" t="s">
        <v>120</v>
      </c>
      <c r="T98" s="85">
        <v>0</v>
      </c>
    </row>
    <row r="99" spans="1:20" x14ac:dyDescent="0.15">
      <c r="A99" s="84" t="s">
        <v>107</v>
      </c>
      <c r="B99" s="84" t="s">
        <v>108</v>
      </c>
      <c r="C99" s="84" t="s">
        <v>109</v>
      </c>
      <c r="D99" s="84" t="s">
        <v>110</v>
      </c>
      <c r="E99" s="84" t="s">
        <v>111</v>
      </c>
      <c r="F99" s="84" t="s">
        <v>112</v>
      </c>
      <c r="G99" s="84" t="s">
        <v>113</v>
      </c>
      <c r="H99" s="84" t="s">
        <v>239</v>
      </c>
      <c r="I99" s="84" t="s">
        <v>240</v>
      </c>
      <c r="J99" s="84" t="s">
        <v>204</v>
      </c>
      <c r="K99" s="84" t="s">
        <v>205</v>
      </c>
      <c r="L99" s="84" t="s">
        <v>241</v>
      </c>
      <c r="M99" s="84" t="s">
        <v>242</v>
      </c>
      <c r="N99" s="84" t="s">
        <v>118</v>
      </c>
      <c r="O99" s="84" t="s">
        <v>119</v>
      </c>
      <c r="P99" s="84" t="s">
        <v>120</v>
      </c>
      <c r="Q99" s="84" t="s">
        <v>120</v>
      </c>
      <c r="R99" s="84" t="s">
        <v>120</v>
      </c>
      <c r="S99" s="84" t="s">
        <v>120</v>
      </c>
      <c r="T99" s="85">
        <v>15000</v>
      </c>
    </row>
    <row r="100" spans="1:20" hidden="1" x14ac:dyDescent="0.15">
      <c r="A100" s="84" t="s">
        <v>107</v>
      </c>
      <c r="B100" s="84" t="s">
        <v>108</v>
      </c>
      <c r="C100" s="84" t="s">
        <v>109</v>
      </c>
      <c r="D100" s="84" t="s">
        <v>110</v>
      </c>
      <c r="E100" s="84" t="s">
        <v>111</v>
      </c>
      <c r="F100" s="84" t="s">
        <v>112</v>
      </c>
      <c r="G100" s="84" t="s">
        <v>113</v>
      </c>
      <c r="H100" s="84" t="s">
        <v>239</v>
      </c>
      <c r="I100" s="84" t="s">
        <v>240</v>
      </c>
      <c r="J100" s="84" t="s">
        <v>204</v>
      </c>
      <c r="K100" s="84" t="s">
        <v>205</v>
      </c>
      <c r="L100" s="84" t="s">
        <v>148</v>
      </c>
      <c r="M100" s="84" t="s">
        <v>149</v>
      </c>
      <c r="N100" s="84" t="s">
        <v>118</v>
      </c>
      <c r="O100" s="84" t="s">
        <v>119</v>
      </c>
      <c r="P100" s="84" t="s">
        <v>120</v>
      </c>
      <c r="Q100" s="84" t="s">
        <v>120</v>
      </c>
      <c r="R100" s="84" t="s">
        <v>120</v>
      </c>
      <c r="S100" s="84" t="s">
        <v>120</v>
      </c>
      <c r="T100" s="85">
        <v>3384</v>
      </c>
    </row>
    <row r="101" spans="1:20" hidden="1" x14ac:dyDescent="0.15">
      <c r="A101" s="84" t="s">
        <v>107</v>
      </c>
      <c r="B101" s="84" t="s">
        <v>108</v>
      </c>
      <c r="C101" s="84" t="s">
        <v>109</v>
      </c>
      <c r="D101" s="84" t="s">
        <v>110</v>
      </c>
      <c r="E101" s="84" t="s">
        <v>111</v>
      </c>
      <c r="F101" s="84" t="s">
        <v>112</v>
      </c>
      <c r="G101" s="84" t="s">
        <v>113</v>
      </c>
      <c r="H101" s="84" t="s">
        <v>239</v>
      </c>
      <c r="I101" s="84" t="s">
        <v>240</v>
      </c>
      <c r="J101" s="84" t="s">
        <v>204</v>
      </c>
      <c r="K101" s="84" t="s">
        <v>205</v>
      </c>
      <c r="L101" s="84" t="s">
        <v>137</v>
      </c>
      <c r="M101" s="84" t="s">
        <v>138</v>
      </c>
      <c r="N101" s="84" t="s">
        <v>118</v>
      </c>
      <c r="O101" s="84" t="s">
        <v>119</v>
      </c>
      <c r="P101" s="84" t="s">
        <v>120</v>
      </c>
      <c r="Q101" s="84" t="s">
        <v>120</v>
      </c>
      <c r="R101" s="84" t="s">
        <v>120</v>
      </c>
      <c r="S101" s="84" t="s">
        <v>120</v>
      </c>
      <c r="T101" s="85">
        <v>40910</v>
      </c>
    </row>
    <row r="102" spans="1:20" hidden="1" x14ac:dyDescent="0.15">
      <c r="A102" s="84" t="s">
        <v>107</v>
      </c>
      <c r="B102" s="84" t="s">
        <v>108</v>
      </c>
      <c r="C102" s="84" t="s">
        <v>109</v>
      </c>
      <c r="D102" s="84" t="s">
        <v>110</v>
      </c>
      <c r="E102" s="84" t="s">
        <v>111</v>
      </c>
      <c r="F102" s="84" t="s">
        <v>112</v>
      </c>
      <c r="G102" s="84" t="s">
        <v>113</v>
      </c>
      <c r="H102" s="84" t="s">
        <v>239</v>
      </c>
      <c r="I102" s="84" t="s">
        <v>240</v>
      </c>
      <c r="J102" s="84" t="s">
        <v>204</v>
      </c>
      <c r="K102" s="84" t="s">
        <v>205</v>
      </c>
      <c r="L102" s="84" t="s">
        <v>150</v>
      </c>
      <c r="M102" s="84" t="s">
        <v>151</v>
      </c>
      <c r="N102" s="84" t="s">
        <v>118</v>
      </c>
      <c r="O102" s="84" t="s">
        <v>119</v>
      </c>
      <c r="P102" s="84" t="s">
        <v>120</v>
      </c>
      <c r="Q102" s="84" t="s">
        <v>120</v>
      </c>
      <c r="R102" s="84" t="s">
        <v>120</v>
      </c>
      <c r="S102" s="84" t="s">
        <v>120</v>
      </c>
      <c r="T102" s="85">
        <v>120944</v>
      </c>
    </row>
    <row r="103" spans="1:20" hidden="1" x14ac:dyDescent="0.15">
      <c r="A103" s="84" t="s">
        <v>107</v>
      </c>
      <c r="B103" s="84" t="s">
        <v>108</v>
      </c>
      <c r="C103" s="84" t="s">
        <v>109</v>
      </c>
      <c r="D103" s="84" t="s">
        <v>110</v>
      </c>
      <c r="E103" s="84" t="s">
        <v>111</v>
      </c>
      <c r="F103" s="84" t="s">
        <v>112</v>
      </c>
      <c r="G103" s="84" t="s">
        <v>113</v>
      </c>
      <c r="H103" s="84" t="s">
        <v>239</v>
      </c>
      <c r="I103" s="84" t="s">
        <v>240</v>
      </c>
      <c r="J103" s="84" t="s">
        <v>204</v>
      </c>
      <c r="K103" s="84" t="s">
        <v>205</v>
      </c>
      <c r="L103" s="84" t="s">
        <v>139</v>
      </c>
      <c r="M103" s="84" t="s">
        <v>140</v>
      </c>
      <c r="N103" s="84" t="s">
        <v>118</v>
      </c>
      <c r="O103" s="84" t="s">
        <v>119</v>
      </c>
      <c r="P103" s="84" t="s">
        <v>120</v>
      </c>
      <c r="Q103" s="84" t="s">
        <v>120</v>
      </c>
      <c r="R103" s="84" t="s">
        <v>120</v>
      </c>
      <c r="S103" s="84" t="s">
        <v>120</v>
      </c>
      <c r="T103" s="85">
        <v>57833</v>
      </c>
    </row>
    <row r="104" spans="1:20" hidden="1" x14ac:dyDescent="0.15">
      <c r="A104" s="84" t="s">
        <v>107</v>
      </c>
      <c r="B104" s="84" t="s">
        <v>108</v>
      </c>
      <c r="C104" s="84" t="s">
        <v>109</v>
      </c>
      <c r="D104" s="84" t="s">
        <v>110</v>
      </c>
      <c r="E104" s="84" t="s">
        <v>111</v>
      </c>
      <c r="F104" s="84" t="s">
        <v>112</v>
      </c>
      <c r="G104" s="84" t="s">
        <v>113</v>
      </c>
      <c r="H104" s="84" t="s">
        <v>239</v>
      </c>
      <c r="I104" s="84" t="s">
        <v>240</v>
      </c>
      <c r="J104" s="84" t="s">
        <v>204</v>
      </c>
      <c r="K104" s="84" t="s">
        <v>205</v>
      </c>
      <c r="L104" s="84" t="s">
        <v>152</v>
      </c>
      <c r="M104" s="84" t="s">
        <v>153</v>
      </c>
      <c r="N104" s="84" t="s">
        <v>118</v>
      </c>
      <c r="O104" s="84" t="s">
        <v>119</v>
      </c>
      <c r="P104" s="84" t="s">
        <v>120</v>
      </c>
      <c r="Q104" s="84" t="s">
        <v>120</v>
      </c>
      <c r="R104" s="84" t="s">
        <v>120</v>
      </c>
      <c r="S104" s="84" t="s">
        <v>120</v>
      </c>
      <c r="T104" s="85">
        <v>1400</v>
      </c>
    </row>
    <row r="105" spans="1:20" hidden="1" x14ac:dyDescent="0.15">
      <c r="A105" s="84" t="s">
        <v>107</v>
      </c>
      <c r="B105" s="84" t="s">
        <v>108</v>
      </c>
      <c r="C105" s="84" t="s">
        <v>109</v>
      </c>
      <c r="D105" s="84" t="s">
        <v>110</v>
      </c>
      <c r="E105" s="84" t="s">
        <v>111</v>
      </c>
      <c r="F105" s="84" t="s">
        <v>112</v>
      </c>
      <c r="G105" s="84" t="s">
        <v>113</v>
      </c>
      <c r="H105" s="84" t="s">
        <v>239</v>
      </c>
      <c r="I105" s="84" t="s">
        <v>240</v>
      </c>
      <c r="J105" s="84" t="s">
        <v>204</v>
      </c>
      <c r="K105" s="84" t="s">
        <v>205</v>
      </c>
      <c r="L105" s="84" t="s">
        <v>121</v>
      </c>
      <c r="M105" s="84" t="s">
        <v>122</v>
      </c>
      <c r="N105" s="84" t="s">
        <v>118</v>
      </c>
      <c r="O105" s="84" t="s">
        <v>119</v>
      </c>
      <c r="P105" s="84" t="s">
        <v>120</v>
      </c>
      <c r="Q105" s="84" t="s">
        <v>120</v>
      </c>
      <c r="R105" s="84" t="s">
        <v>120</v>
      </c>
      <c r="S105" s="84" t="s">
        <v>120</v>
      </c>
      <c r="T105" s="85">
        <v>1395324</v>
      </c>
    </row>
    <row r="106" spans="1:20" hidden="1" x14ac:dyDescent="0.15">
      <c r="A106" s="84" t="s">
        <v>107</v>
      </c>
      <c r="B106" s="84" t="s">
        <v>108</v>
      </c>
      <c r="C106" s="84" t="s">
        <v>109</v>
      </c>
      <c r="D106" s="84" t="s">
        <v>110</v>
      </c>
      <c r="E106" s="84" t="s">
        <v>111</v>
      </c>
      <c r="F106" s="84" t="s">
        <v>112</v>
      </c>
      <c r="G106" s="84" t="s">
        <v>113</v>
      </c>
      <c r="H106" s="84" t="s">
        <v>239</v>
      </c>
      <c r="I106" s="84" t="s">
        <v>240</v>
      </c>
      <c r="J106" s="84" t="s">
        <v>243</v>
      </c>
      <c r="K106" s="84" t="s">
        <v>244</v>
      </c>
      <c r="L106" s="84" t="s">
        <v>148</v>
      </c>
      <c r="M106" s="84" t="s">
        <v>149</v>
      </c>
      <c r="N106" s="84" t="s">
        <v>118</v>
      </c>
      <c r="O106" s="84" t="s">
        <v>119</v>
      </c>
      <c r="P106" s="84" t="s">
        <v>120</v>
      </c>
      <c r="Q106" s="84" t="s">
        <v>120</v>
      </c>
      <c r="R106" s="84" t="s">
        <v>120</v>
      </c>
      <c r="S106" s="84" t="s">
        <v>120</v>
      </c>
      <c r="T106" s="85">
        <v>114307</v>
      </c>
    </row>
    <row r="107" spans="1:20" hidden="1" x14ac:dyDescent="0.15">
      <c r="A107" s="84" t="s">
        <v>107</v>
      </c>
      <c r="B107" s="84" t="s">
        <v>108</v>
      </c>
      <c r="C107" s="84" t="s">
        <v>109</v>
      </c>
      <c r="D107" s="84" t="s">
        <v>110</v>
      </c>
      <c r="E107" s="84" t="s">
        <v>111</v>
      </c>
      <c r="F107" s="84" t="s">
        <v>112</v>
      </c>
      <c r="G107" s="84" t="s">
        <v>113</v>
      </c>
      <c r="H107" s="84" t="s">
        <v>239</v>
      </c>
      <c r="I107" s="84" t="s">
        <v>240</v>
      </c>
      <c r="J107" s="84" t="s">
        <v>243</v>
      </c>
      <c r="K107" s="84" t="s">
        <v>244</v>
      </c>
      <c r="L107" s="84" t="s">
        <v>137</v>
      </c>
      <c r="M107" s="84" t="s">
        <v>138</v>
      </c>
      <c r="N107" s="84" t="s">
        <v>118</v>
      </c>
      <c r="O107" s="84" t="s">
        <v>119</v>
      </c>
      <c r="P107" s="84" t="s">
        <v>120</v>
      </c>
      <c r="Q107" s="84" t="s">
        <v>120</v>
      </c>
      <c r="R107" s="84" t="s">
        <v>120</v>
      </c>
      <c r="S107" s="84" t="s">
        <v>120</v>
      </c>
      <c r="T107" s="85">
        <v>23128</v>
      </c>
    </row>
    <row r="108" spans="1:20" hidden="1" x14ac:dyDescent="0.15">
      <c r="A108" s="84" t="s">
        <v>107</v>
      </c>
      <c r="B108" s="84" t="s">
        <v>108</v>
      </c>
      <c r="C108" s="84" t="s">
        <v>109</v>
      </c>
      <c r="D108" s="84" t="s">
        <v>110</v>
      </c>
      <c r="E108" s="84" t="s">
        <v>111</v>
      </c>
      <c r="F108" s="84" t="s">
        <v>112</v>
      </c>
      <c r="G108" s="84" t="s">
        <v>113</v>
      </c>
      <c r="H108" s="84" t="s">
        <v>239</v>
      </c>
      <c r="I108" s="84" t="s">
        <v>240</v>
      </c>
      <c r="J108" s="84" t="s">
        <v>243</v>
      </c>
      <c r="K108" s="84" t="s">
        <v>244</v>
      </c>
      <c r="L108" s="84" t="s">
        <v>139</v>
      </c>
      <c r="M108" s="84" t="s">
        <v>140</v>
      </c>
      <c r="N108" s="84" t="s">
        <v>118</v>
      </c>
      <c r="O108" s="84" t="s">
        <v>119</v>
      </c>
      <c r="P108" s="84" t="s">
        <v>120</v>
      </c>
      <c r="Q108" s="84" t="s">
        <v>120</v>
      </c>
      <c r="R108" s="84" t="s">
        <v>120</v>
      </c>
      <c r="S108" s="84" t="s">
        <v>120</v>
      </c>
      <c r="T108" s="85">
        <v>48102</v>
      </c>
    </row>
    <row r="109" spans="1:20" hidden="1" x14ac:dyDescent="0.15">
      <c r="A109" s="84" t="s">
        <v>107</v>
      </c>
      <c r="B109" s="84" t="s">
        <v>108</v>
      </c>
      <c r="C109" s="84" t="s">
        <v>109</v>
      </c>
      <c r="D109" s="84" t="s">
        <v>110</v>
      </c>
      <c r="E109" s="84" t="s">
        <v>111</v>
      </c>
      <c r="F109" s="84" t="s">
        <v>112</v>
      </c>
      <c r="G109" s="84" t="s">
        <v>113</v>
      </c>
      <c r="H109" s="84" t="s">
        <v>239</v>
      </c>
      <c r="I109" s="84" t="s">
        <v>240</v>
      </c>
      <c r="J109" s="84" t="s">
        <v>243</v>
      </c>
      <c r="K109" s="84" t="s">
        <v>244</v>
      </c>
      <c r="L109" s="84" t="s">
        <v>121</v>
      </c>
      <c r="M109" s="84" t="s">
        <v>122</v>
      </c>
      <c r="N109" s="84" t="s">
        <v>118</v>
      </c>
      <c r="O109" s="84" t="s">
        <v>119</v>
      </c>
      <c r="P109" s="84" t="s">
        <v>120</v>
      </c>
      <c r="Q109" s="84" t="s">
        <v>120</v>
      </c>
      <c r="R109" s="84" t="s">
        <v>120</v>
      </c>
      <c r="S109" s="84" t="s">
        <v>120</v>
      </c>
      <c r="T109" s="85">
        <v>10000</v>
      </c>
    </row>
    <row r="110" spans="1:20" hidden="1" x14ac:dyDescent="0.15">
      <c r="A110" s="84" t="s">
        <v>107</v>
      </c>
      <c r="B110" s="84" t="s">
        <v>108</v>
      </c>
      <c r="C110" s="84" t="s">
        <v>109</v>
      </c>
      <c r="D110" s="84" t="s">
        <v>110</v>
      </c>
      <c r="E110" s="84" t="s">
        <v>111</v>
      </c>
      <c r="F110" s="84" t="s">
        <v>112</v>
      </c>
      <c r="G110" s="84" t="s">
        <v>113</v>
      </c>
      <c r="H110" s="84" t="s">
        <v>239</v>
      </c>
      <c r="I110" s="84" t="s">
        <v>240</v>
      </c>
      <c r="J110" s="84" t="s">
        <v>245</v>
      </c>
      <c r="K110" s="84" t="s">
        <v>246</v>
      </c>
      <c r="L110" s="84" t="s">
        <v>150</v>
      </c>
      <c r="M110" s="84" t="s">
        <v>151</v>
      </c>
      <c r="N110" s="84" t="s">
        <v>118</v>
      </c>
      <c r="O110" s="84" t="s">
        <v>119</v>
      </c>
      <c r="P110" s="84" t="s">
        <v>120</v>
      </c>
      <c r="Q110" s="84" t="s">
        <v>120</v>
      </c>
      <c r="R110" s="84" t="s">
        <v>120</v>
      </c>
      <c r="S110" s="84" t="s">
        <v>120</v>
      </c>
      <c r="T110" s="85">
        <v>32846</v>
      </c>
    </row>
    <row r="111" spans="1:20" hidden="1" x14ac:dyDescent="0.15">
      <c r="A111" s="84" t="s">
        <v>107</v>
      </c>
      <c r="B111" s="84" t="s">
        <v>108</v>
      </c>
      <c r="C111" s="84" t="s">
        <v>109</v>
      </c>
      <c r="D111" s="84" t="s">
        <v>110</v>
      </c>
      <c r="E111" s="84" t="s">
        <v>111</v>
      </c>
      <c r="F111" s="84" t="s">
        <v>112</v>
      </c>
      <c r="G111" s="84" t="s">
        <v>113</v>
      </c>
      <c r="H111" s="84" t="s">
        <v>239</v>
      </c>
      <c r="I111" s="84" t="s">
        <v>240</v>
      </c>
      <c r="J111" s="84" t="s">
        <v>245</v>
      </c>
      <c r="K111" s="84" t="s">
        <v>246</v>
      </c>
      <c r="L111" s="84" t="s">
        <v>139</v>
      </c>
      <c r="M111" s="84" t="s">
        <v>140</v>
      </c>
      <c r="N111" s="84" t="s">
        <v>118</v>
      </c>
      <c r="O111" s="84" t="s">
        <v>119</v>
      </c>
      <c r="P111" s="84" t="s">
        <v>120</v>
      </c>
      <c r="Q111" s="84" t="s">
        <v>120</v>
      </c>
      <c r="R111" s="84" t="s">
        <v>120</v>
      </c>
      <c r="S111" s="84" t="s">
        <v>120</v>
      </c>
      <c r="T111" s="85">
        <v>11496</v>
      </c>
    </row>
    <row r="112" spans="1:20" hidden="1" x14ac:dyDescent="0.15">
      <c r="A112" s="84" t="s">
        <v>107</v>
      </c>
      <c r="B112" s="84" t="s">
        <v>108</v>
      </c>
      <c r="C112" s="84" t="s">
        <v>109</v>
      </c>
      <c r="D112" s="84" t="s">
        <v>110</v>
      </c>
      <c r="E112" s="84" t="s">
        <v>111</v>
      </c>
      <c r="F112" s="84" t="s">
        <v>112</v>
      </c>
      <c r="G112" s="84" t="s">
        <v>113</v>
      </c>
      <c r="H112" s="84" t="s">
        <v>239</v>
      </c>
      <c r="I112" s="84" t="s">
        <v>240</v>
      </c>
      <c r="J112" s="84" t="s">
        <v>245</v>
      </c>
      <c r="K112" s="84" t="s">
        <v>246</v>
      </c>
      <c r="L112" s="84" t="s">
        <v>121</v>
      </c>
      <c r="M112" s="84" t="s">
        <v>122</v>
      </c>
      <c r="N112" s="84" t="s">
        <v>118</v>
      </c>
      <c r="O112" s="84" t="s">
        <v>119</v>
      </c>
      <c r="P112" s="84" t="s">
        <v>120</v>
      </c>
      <c r="Q112" s="84" t="s">
        <v>120</v>
      </c>
      <c r="R112" s="84" t="s">
        <v>120</v>
      </c>
      <c r="S112" s="84" t="s">
        <v>120</v>
      </c>
      <c r="T112" s="85">
        <v>39000</v>
      </c>
    </row>
    <row r="114" spans="20:20" x14ac:dyDescent="0.15">
      <c r="T114" s="86">
        <f>SUBTOTAL(9,T2:T113)</f>
        <v>24338300</v>
      </c>
    </row>
  </sheetData>
  <autoFilter ref="A1:T112">
    <filterColumn colId="11">
      <filters>
        <filter val="59000"/>
        <filter val="59100"/>
        <filter val="59150"/>
        <filter val="59200"/>
        <filter val="59250"/>
        <filter val="59290"/>
        <filter val="59300"/>
        <filter val="59350"/>
        <filter val="59400"/>
        <filter val="59650"/>
        <filter val="5972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96"/>
  <sheetViews>
    <sheetView topLeftCell="A63" workbookViewId="0">
      <selection activeCell="T96" sqref="T96"/>
    </sheetView>
  </sheetViews>
  <sheetFormatPr defaultRowHeight="12" x14ac:dyDescent="0.15"/>
  <cols>
    <col min="1" max="19" width="8.875" style="84"/>
    <col min="20" max="20" width="14.125" style="85" bestFit="1" customWidth="1"/>
  </cols>
  <sheetData>
    <row r="1" spans="1:20" x14ac:dyDescent="0.15">
      <c r="A1" s="84" t="s">
        <v>87</v>
      </c>
      <c r="B1" s="84" t="s">
        <v>88</v>
      </c>
      <c r="C1" s="84" t="s">
        <v>89</v>
      </c>
      <c r="D1" s="84" t="s">
        <v>90</v>
      </c>
      <c r="E1" s="84" t="s">
        <v>91</v>
      </c>
      <c r="F1" s="84" t="s">
        <v>92</v>
      </c>
      <c r="G1" s="84" t="s">
        <v>93</v>
      </c>
      <c r="H1" s="84" t="s">
        <v>94</v>
      </c>
      <c r="I1" s="84" t="s">
        <v>95</v>
      </c>
      <c r="J1" s="84" t="s">
        <v>96</v>
      </c>
      <c r="K1" s="84" t="s">
        <v>97</v>
      </c>
      <c r="L1" s="84" t="s">
        <v>98</v>
      </c>
      <c r="M1" s="84" t="s">
        <v>99</v>
      </c>
      <c r="N1" s="84" t="s">
        <v>100</v>
      </c>
      <c r="O1" s="84" t="s">
        <v>101</v>
      </c>
      <c r="P1" s="84" t="s">
        <v>102</v>
      </c>
      <c r="Q1" s="84" t="s">
        <v>103</v>
      </c>
      <c r="R1" s="84" t="s">
        <v>104</v>
      </c>
      <c r="S1" s="84" t="s">
        <v>105</v>
      </c>
      <c r="T1" s="85" t="s">
        <v>106</v>
      </c>
    </row>
    <row r="2" spans="1:20" hidden="1" x14ac:dyDescent="0.15">
      <c r="A2" s="84" t="s">
        <v>107</v>
      </c>
      <c r="B2" s="84" t="s">
        <v>108</v>
      </c>
      <c r="C2" s="84" t="s">
        <v>109</v>
      </c>
      <c r="D2" s="84" t="s">
        <v>110</v>
      </c>
      <c r="E2" s="84" t="s">
        <v>111</v>
      </c>
      <c r="F2" s="84" t="s">
        <v>112</v>
      </c>
      <c r="G2" s="84" t="s">
        <v>113</v>
      </c>
      <c r="H2" s="84" t="s">
        <v>248</v>
      </c>
      <c r="I2" s="84" t="s">
        <v>249</v>
      </c>
      <c r="J2" s="84" t="s">
        <v>250</v>
      </c>
      <c r="K2" s="84" t="s">
        <v>251</v>
      </c>
      <c r="L2" s="84" t="s">
        <v>252</v>
      </c>
      <c r="M2" s="84" t="s">
        <v>253</v>
      </c>
      <c r="N2" s="84" t="s">
        <v>254</v>
      </c>
      <c r="O2" s="84" t="s">
        <v>255</v>
      </c>
      <c r="P2" s="84" t="s">
        <v>120</v>
      </c>
      <c r="Q2" s="84" t="s">
        <v>120</v>
      </c>
      <c r="R2" s="84" t="s">
        <v>120</v>
      </c>
      <c r="S2" s="84" t="s">
        <v>120</v>
      </c>
      <c r="T2" s="85">
        <v>2840000</v>
      </c>
    </row>
    <row r="3" spans="1:20" hidden="1" x14ac:dyDescent="0.15">
      <c r="A3" s="84" t="s">
        <v>107</v>
      </c>
      <c r="B3" s="84" t="s">
        <v>108</v>
      </c>
      <c r="C3" s="84" t="s">
        <v>109</v>
      </c>
      <c r="D3" s="84" t="s">
        <v>110</v>
      </c>
      <c r="E3" s="84" t="s">
        <v>111</v>
      </c>
      <c r="F3" s="84" t="s">
        <v>112</v>
      </c>
      <c r="G3" s="84" t="s">
        <v>113</v>
      </c>
      <c r="H3" s="84" t="s">
        <v>248</v>
      </c>
      <c r="I3" s="84" t="s">
        <v>249</v>
      </c>
      <c r="J3" s="84" t="s">
        <v>256</v>
      </c>
      <c r="K3" s="84" t="s">
        <v>257</v>
      </c>
      <c r="L3" s="84" t="s">
        <v>258</v>
      </c>
      <c r="M3" s="84" t="s">
        <v>259</v>
      </c>
      <c r="N3" s="84" t="s">
        <v>254</v>
      </c>
      <c r="O3" s="84" t="s">
        <v>255</v>
      </c>
      <c r="P3" s="84" t="s">
        <v>120</v>
      </c>
      <c r="Q3" s="84" t="s">
        <v>120</v>
      </c>
      <c r="R3" s="84" t="s">
        <v>120</v>
      </c>
      <c r="S3" s="84" t="s">
        <v>120</v>
      </c>
      <c r="T3" s="85">
        <v>25000</v>
      </c>
    </row>
    <row r="4" spans="1:20" hidden="1" x14ac:dyDescent="0.15">
      <c r="A4" s="84" t="s">
        <v>107</v>
      </c>
      <c r="B4" s="84" t="s">
        <v>108</v>
      </c>
      <c r="C4" s="84" t="s">
        <v>109</v>
      </c>
      <c r="D4" s="84" t="s">
        <v>110</v>
      </c>
      <c r="E4" s="84" t="s">
        <v>111</v>
      </c>
      <c r="F4" s="84" t="s">
        <v>112</v>
      </c>
      <c r="G4" s="84" t="s">
        <v>113</v>
      </c>
      <c r="H4" s="84" t="s">
        <v>248</v>
      </c>
      <c r="I4" s="84" t="s">
        <v>249</v>
      </c>
      <c r="J4" s="84" t="s">
        <v>228</v>
      </c>
      <c r="K4" s="84" t="s">
        <v>227</v>
      </c>
      <c r="L4" s="84" t="s">
        <v>260</v>
      </c>
      <c r="M4" s="84" t="s">
        <v>227</v>
      </c>
      <c r="N4" s="84" t="s">
        <v>254</v>
      </c>
      <c r="O4" s="84" t="s">
        <v>255</v>
      </c>
      <c r="P4" s="84" t="s">
        <v>120</v>
      </c>
      <c r="Q4" s="84" t="s">
        <v>120</v>
      </c>
      <c r="R4" s="84" t="s">
        <v>120</v>
      </c>
      <c r="S4" s="84" t="s">
        <v>120</v>
      </c>
      <c r="T4" s="85">
        <v>90000</v>
      </c>
    </row>
    <row r="5" spans="1:20" hidden="1" x14ac:dyDescent="0.15">
      <c r="A5" s="84" t="s">
        <v>107</v>
      </c>
      <c r="B5" s="84" t="s">
        <v>108</v>
      </c>
      <c r="C5" s="84" t="s">
        <v>109</v>
      </c>
      <c r="D5" s="84" t="s">
        <v>110</v>
      </c>
      <c r="E5" s="84" t="s">
        <v>111</v>
      </c>
      <c r="F5" s="84" t="s">
        <v>112</v>
      </c>
      <c r="G5" s="84" t="s">
        <v>113</v>
      </c>
      <c r="H5" s="84" t="s">
        <v>248</v>
      </c>
      <c r="I5" s="84" t="s">
        <v>249</v>
      </c>
      <c r="J5" s="84" t="s">
        <v>261</v>
      </c>
      <c r="K5" s="84" t="s">
        <v>262</v>
      </c>
      <c r="L5" s="84" t="s">
        <v>263</v>
      </c>
      <c r="M5" s="84" t="s">
        <v>264</v>
      </c>
      <c r="N5" s="84" t="s">
        <v>254</v>
      </c>
      <c r="O5" s="84" t="s">
        <v>255</v>
      </c>
      <c r="P5" s="84" t="s">
        <v>120</v>
      </c>
      <c r="Q5" s="84" t="s">
        <v>120</v>
      </c>
      <c r="R5" s="84" t="s">
        <v>120</v>
      </c>
      <c r="S5" s="84" t="s">
        <v>120</v>
      </c>
      <c r="T5" s="85">
        <v>50000</v>
      </c>
    </row>
    <row r="6" spans="1:20" hidden="1" x14ac:dyDescent="0.15">
      <c r="A6" s="84" t="s">
        <v>107</v>
      </c>
      <c r="B6" s="84" t="s">
        <v>108</v>
      </c>
      <c r="C6" s="84" t="s">
        <v>109</v>
      </c>
      <c r="D6" s="84" t="s">
        <v>110</v>
      </c>
      <c r="E6" s="84" t="s">
        <v>111</v>
      </c>
      <c r="F6" s="84" t="s">
        <v>112</v>
      </c>
      <c r="G6" s="84" t="s">
        <v>113</v>
      </c>
      <c r="H6" s="84" t="s">
        <v>248</v>
      </c>
      <c r="I6" s="84" t="s">
        <v>249</v>
      </c>
      <c r="J6" s="84" t="s">
        <v>265</v>
      </c>
      <c r="K6" s="84" t="s">
        <v>266</v>
      </c>
      <c r="L6" s="84" t="s">
        <v>267</v>
      </c>
      <c r="M6" s="84" t="s">
        <v>268</v>
      </c>
      <c r="N6" s="84" t="s">
        <v>254</v>
      </c>
      <c r="O6" s="84" t="s">
        <v>255</v>
      </c>
      <c r="P6" s="84" t="s">
        <v>120</v>
      </c>
      <c r="Q6" s="84" t="s">
        <v>120</v>
      </c>
      <c r="R6" s="84" t="s">
        <v>120</v>
      </c>
      <c r="S6" s="84" t="s">
        <v>120</v>
      </c>
      <c r="T6" s="85">
        <v>12500</v>
      </c>
    </row>
    <row r="7" spans="1:20" hidden="1" x14ac:dyDescent="0.15">
      <c r="A7" s="84" t="s">
        <v>107</v>
      </c>
      <c r="B7" s="84" t="s">
        <v>108</v>
      </c>
      <c r="C7" s="84" t="s">
        <v>109</v>
      </c>
      <c r="D7" s="84" t="s">
        <v>110</v>
      </c>
      <c r="E7" s="84" t="s">
        <v>111</v>
      </c>
      <c r="F7" s="84" t="s">
        <v>112</v>
      </c>
      <c r="G7" s="84" t="s">
        <v>113</v>
      </c>
      <c r="H7" s="84" t="s">
        <v>248</v>
      </c>
      <c r="I7" s="84" t="s">
        <v>249</v>
      </c>
      <c r="J7" s="84" t="s">
        <v>269</v>
      </c>
      <c r="K7" s="84" t="s">
        <v>270</v>
      </c>
      <c r="L7" s="84" t="s">
        <v>271</v>
      </c>
      <c r="M7" s="84" t="s">
        <v>272</v>
      </c>
      <c r="N7" s="84" t="s">
        <v>254</v>
      </c>
      <c r="O7" s="84" t="s">
        <v>255</v>
      </c>
      <c r="P7" s="84" t="s">
        <v>120</v>
      </c>
      <c r="Q7" s="84" t="s">
        <v>120</v>
      </c>
      <c r="R7" s="84" t="s">
        <v>120</v>
      </c>
      <c r="S7" s="84" t="s">
        <v>120</v>
      </c>
      <c r="T7" s="85">
        <v>90000</v>
      </c>
    </row>
    <row r="8" spans="1:20" hidden="1" x14ac:dyDescent="0.15">
      <c r="A8" s="84" t="s">
        <v>107</v>
      </c>
      <c r="B8" s="84" t="s">
        <v>108</v>
      </c>
      <c r="C8" s="84" t="s">
        <v>109</v>
      </c>
      <c r="D8" s="84" t="s">
        <v>110</v>
      </c>
      <c r="E8" s="84" t="s">
        <v>111</v>
      </c>
      <c r="F8" s="84" t="s">
        <v>112</v>
      </c>
      <c r="G8" s="84" t="s">
        <v>113</v>
      </c>
      <c r="H8" s="84" t="s">
        <v>248</v>
      </c>
      <c r="I8" s="84" t="s">
        <v>249</v>
      </c>
      <c r="J8" s="84" t="s">
        <v>273</v>
      </c>
      <c r="K8" s="84" t="s">
        <v>274</v>
      </c>
      <c r="L8" s="84" t="s">
        <v>275</v>
      </c>
      <c r="M8" s="84" t="s">
        <v>276</v>
      </c>
      <c r="N8" s="84" t="s">
        <v>254</v>
      </c>
      <c r="O8" s="84" t="s">
        <v>255</v>
      </c>
      <c r="P8" s="84" t="s">
        <v>120</v>
      </c>
      <c r="Q8" s="84" t="s">
        <v>120</v>
      </c>
      <c r="R8" s="84" t="s">
        <v>120</v>
      </c>
      <c r="S8" s="84" t="s">
        <v>120</v>
      </c>
      <c r="T8" s="85">
        <v>140000</v>
      </c>
    </row>
    <row r="9" spans="1:20" hidden="1" x14ac:dyDescent="0.15">
      <c r="A9" s="84" t="s">
        <v>107</v>
      </c>
      <c r="B9" s="84" t="s">
        <v>108</v>
      </c>
      <c r="C9" s="84" t="s">
        <v>109</v>
      </c>
      <c r="D9" s="84" t="s">
        <v>110</v>
      </c>
      <c r="E9" s="84" t="s">
        <v>111</v>
      </c>
      <c r="F9" s="84" t="s">
        <v>112</v>
      </c>
      <c r="G9" s="84" t="s">
        <v>113</v>
      </c>
      <c r="H9" s="84" t="s">
        <v>248</v>
      </c>
      <c r="I9" s="84" t="s">
        <v>249</v>
      </c>
      <c r="J9" s="84" t="s">
        <v>277</v>
      </c>
      <c r="K9" s="84" t="s">
        <v>278</v>
      </c>
      <c r="L9" s="84" t="s">
        <v>279</v>
      </c>
      <c r="M9" s="84" t="s">
        <v>278</v>
      </c>
      <c r="N9" s="84" t="s">
        <v>254</v>
      </c>
      <c r="O9" s="84" t="s">
        <v>255</v>
      </c>
      <c r="P9" s="84" t="s">
        <v>120</v>
      </c>
      <c r="Q9" s="84" t="s">
        <v>120</v>
      </c>
      <c r="R9" s="84" t="s">
        <v>120</v>
      </c>
      <c r="S9" s="84" t="s">
        <v>120</v>
      </c>
      <c r="T9" s="85">
        <v>105000</v>
      </c>
    </row>
    <row r="10" spans="1:20" hidden="1" x14ac:dyDescent="0.15">
      <c r="A10" s="84" t="s">
        <v>107</v>
      </c>
      <c r="B10" s="84" t="s">
        <v>108</v>
      </c>
      <c r="C10" s="84" t="s">
        <v>109</v>
      </c>
      <c r="D10" s="84" t="s">
        <v>110</v>
      </c>
      <c r="E10" s="84" t="s">
        <v>111</v>
      </c>
      <c r="F10" s="84" t="s">
        <v>112</v>
      </c>
      <c r="G10" s="84" t="s">
        <v>113</v>
      </c>
      <c r="H10" s="84" t="s">
        <v>248</v>
      </c>
      <c r="I10" s="84" t="s">
        <v>249</v>
      </c>
      <c r="J10" s="84" t="s">
        <v>280</v>
      </c>
      <c r="K10" s="84" t="s">
        <v>281</v>
      </c>
      <c r="L10" s="84" t="s">
        <v>282</v>
      </c>
      <c r="M10" s="84" t="s">
        <v>283</v>
      </c>
      <c r="N10" s="84" t="s">
        <v>254</v>
      </c>
      <c r="O10" s="84" t="s">
        <v>255</v>
      </c>
      <c r="P10" s="84" t="s">
        <v>120</v>
      </c>
      <c r="Q10" s="84" t="s">
        <v>120</v>
      </c>
      <c r="R10" s="84" t="s">
        <v>120</v>
      </c>
      <c r="S10" s="84" t="s">
        <v>120</v>
      </c>
      <c r="T10" s="85">
        <v>130000</v>
      </c>
    </row>
    <row r="11" spans="1:20" hidden="1" x14ac:dyDescent="0.15">
      <c r="A11" s="84" t="s">
        <v>107</v>
      </c>
      <c r="B11" s="84" t="s">
        <v>108</v>
      </c>
      <c r="C11" s="84" t="s">
        <v>109</v>
      </c>
      <c r="D11" s="84" t="s">
        <v>110</v>
      </c>
      <c r="E11" s="84" t="s">
        <v>111</v>
      </c>
      <c r="F11" s="84" t="s">
        <v>112</v>
      </c>
      <c r="G11" s="84" t="s">
        <v>113</v>
      </c>
      <c r="H11" s="84" t="s">
        <v>248</v>
      </c>
      <c r="I11" s="84" t="s">
        <v>249</v>
      </c>
      <c r="J11" s="84" t="s">
        <v>284</v>
      </c>
      <c r="K11" s="84" t="s">
        <v>285</v>
      </c>
      <c r="L11" s="84" t="s">
        <v>286</v>
      </c>
      <c r="M11" s="84" t="s">
        <v>287</v>
      </c>
      <c r="N11" s="84" t="s">
        <v>254</v>
      </c>
      <c r="O11" s="84" t="s">
        <v>255</v>
      </c>
      <c r="P11" s="84" t="s">
        <v>120</v>
      </c>
      <c r="Q11" s="84" t="s">
        <v>120</v>
      </c>
      <c r="R11" s="84" t="s">
        <v>120</v>
      </c>
      <c r="S11" s="84" t="s">
        <v>120</v>
      </c>
      <c r="T11" s="85">
        <v>150000</v>
      </c>
    </row>
    <row r="12" spans="1:20" x14ac:dyDescent="0.15">
      <c r="A12" s="84" t="s">
        <v>107</v>
      </c>
      <c r="B12" s="84" t="s">
        <v>108</v>
      </c>
      <c r="C12" s="84" t="s">
        <v>109</v>
      </c>
      <c r="D12" s="84" t="s">
        <v>110</v>
      </c>
      <c r="E12" s="84" t="s">
        <v>111</v>
      </c>
      <c r="F12" s="84" t="s">
        <v>112</v>
      </c>
      <c r="G12" s="84" t="s">
        <v>113</v>
      </c>
      <c r="H12" s="84" t="s">
        <v>248</v>
      </c>
      <c r="I12" s="84" t="s">
        <v>249</v>
      </c>
      <c r="J12" s="84" t="s">
        <v>288</v>
      </c>
      <c r="K12" s="84" t="s">
        <v>289</v>
      </c>
      <c r="L12" s="84" t="s">
        <v>137</v>
      </c>
      <c r="M12" s="84" t="s">
        <v>138</v>
      </c>
      <c r="N12" s="84" t="s">
        <v>290</v>
      </c>
      <c r="O12" s="84" t="s">
        <v>291</v>
      </c>
      <c r="P12" s="84" t="s">
        <v>120</v>
      </c>
      <c r="Q12" s="84" t="s">
        <v>120</v>
      </c>
      <c r="R12" s="84" t="s">
        <v>120</v>
      </c>
      <c r="S12" s="84" t="s">
        <v>120</v>
      </c>
      <c r="T12" s="85">
        <v>28351</v>
      </c>
    </row>
    <row r="13" spans="1:20" x14ac:dyDescent="0.15">
      <c r="A13" s="84" t="s">
        <v>107</v>
      </c>
      <c r="B13" s="84" t="s">
        <v>108</v>
      </c>
      <c r="C13" s="84" t="s">
        <v>109</v>
      </c>
      <c r="D13" s="84" t="s">
        <v>110</v>
      </c>
      <c r="E13" s="84" t="s">
        <v>111</v>
      </c>
      <c r="F13" s="84" t="s">
        <v>112</v>
      </c>
      <c r="G13" s="84" t="s">
        <v>113</v>
      </c>
      <c r="H13" s="84" t="s">
        <v>248</v>
      </c>
      <c r="I13" s="84" t="s">
        <v>249</v>
      </c>
      <c r="J13" s="84" t="s">
        <v>288</v>
      </c>
      <c r="K13" s="84" t="s">
        <v>289</v>
      </c>
      <c r="L13" s="84" t="s">
        <v>150</v>
      </c>
      <c r="M13" s="84" t="s">
        <v>151</v>
      </c>
      <c r="N13" s="84" t="s">
        <v>290</v>
      </c>
      <c r="O13" s="84" t="s">
        <v>291</v>
      </c>
      <c r="P13" s="84" t="s">
        <v>120</v>
      </c>
      <c r="Q13" s="84" t="s">
        <v>120</v>
      </c>
      <c r="R13" s="84" t="s">
        <v>120</v>
      </c>
      <c r="S13" s="84" t="s">
        <v>120</v>
      </c>
      <c r="T13" s="85">
        <v>35548</v>
      </c>
    </row>
    <row r="14" spans="1:20" x14ac:dyDescent="0.15">
      <c r="A14" s="84" t="s">
        <v>107</v>
      </c>
      <c r="B14" s="84" t="s">
        <v>108</v>
      </c>
      <c r="C14" s="84" t="s">
        <v>109</v>
      </c>
      <c r="D14" s="84" t="s">
        <v>110</v>
      </c>
      <c r="E14" s="84" t="s">
        <v>111</v>
      </c>
      <c r="F14" s="84" t="s">
        <v>112</v>
      </c>
      <c r="G14" s="84" t="s">
        <v>113</v>
      </c>
      <c r="H14" s="84" t="s">
        <v>248</v>
      </c>
      <c r="I14" s="84" t="s">
        <v>249</v>
      </c>
      <c r="J14" s="84" t="s">
        <v>288</v>
      </c>
      <c r="K14" s="84" t="s">
        <v>289</v>
      </c>
      <c r="L14" s="84" t="s">
        <v>139</v>
      </c>
      <c r="M14" s="84" t="s">
        <v>140</v>
      </c>
      <c r="N14" s="84" t="s">
        <v>290</v>
      </c>
      <c r="O14" s="84" t="s">
        <v>291</v>
      </c>
      <c r="P14" s="84" t="s">
        <v>120</v>
      </c>
      <c r="Q14" s="84" t="s">
        <v>120</v>
      </c>
      <c r="R14" s="84" t="s">
        <v>120</v>
      </c>
      <c r="S14" s="84" t="s">
        <v>120</v>
      </c>
      <c r="T14" s="85">
        <v>22365</v>
      </c>
    </row>
    <row r="15" spans="1:20" x14ac:dyDescent="0.15">
      <c r="A15" s="84" t="s">
        <v>107</v>
      </c>
      <c r="B15" s="84" t="s">
        <v>108</v>
      </c>
      <c r="C15" s="84" t="s">
        <v>109</v>
      </c>
      <c r="D15" s="84" t="s">
        <v>110</v>
      </c>
      <c r="E15" s="84" t="s">
        <v>111</v>
      </c>
      <c r="F15" s="84" t="s">
        <v>112</v>
      </c>
      <c r="G15" s="84" t="s">
        <v>113</v>
      </c>
      <c r="H15" s="84" t="s">
        <v>248</v>
      </c>
      <c r="I15" s="84" t="s">
        <v>249</v>
      </c>
      <c r="J15" s="84" t="s">
        <v>288</v>
      </c>
      <c r="K15" s="84" t="s">
        <v>289</v>
      </c>
      <c r="L15" s="84" t="s">
        <v>152</v>
      </c>
      <c r="M15" s="84" t="s">
        <v>153</v>
      </c>
      <c r="N15" s="84" t="s">
        <v>290</v>
      </c>
      <c r="O15" s="84" t="s">
        <v>291</v>
      </c>
      <c r="P15" s="84" t="s">
        <v>120</v>
      </c>
      <c r="Q15" s="84" t="s">
        <v>120</v>
      </c>
      <c r="R15" s="84" t="s">
        <v>120</v>
      </c>
      <c r="S15" s="84" t="s">
        <v>120</v>
      </c>
      <c r="T15" s="85">
        <v>1910</v>
      </c>
    </row>
    <row r="16" spans="1:20" x14ac:dyDescent="0.15">
      <c r="A16" s="84" t="s">
        <v>107</v>
      </c>
      <c r="B16" s="84" t="s">
        <v>108</v>
      </c>
      <c r="C16" s="84" t="s">
        <v>109</v>
      </c>
      <c r="D16" s="84" t="s">
        <v>110</v>
      </c>
      <c r="E16" s="84" t="s">
        <v>111</v>
      </c>
      <c r="F16" s="84" t="s">
        <v>112</v>
      </c>
      <c r="G16" s="84" t="s">
        <v>113</v>
      </c>
      <c r="H16" s="84" t="s">
        <v>248</v>
      </c>
      <c r="I16" s="84" t="s">
        <v>249</v>
      </c>
      <c r="J16" s="84" t="s">
        <v>288</v>
      </c>
      <c r="K16" s="84" t="s">
        <v>289</v>
      </c>
      <c r="L16" s="84" t="s">
        <v>121</v>
      </c>
      <c r="M16" s="84" t="s">
        <v>122</v>
      </c>
      <c r="N16" s="84" t="s">
        <v>290</v>
      </c>
      <c r="O16" s="84" t="s">
        <v>291</v>
      </c>
      <c r="P16" s="84" t="s">
        <v>120</v>
      </c>
      <c r="Q16" s="84" t="s">
        <v>120</v>
      </c>
      <c r="R16" s="84" t="s">
        <v>120</v>
      </c>
      <c r="S16" s="84" t="s">
        <v>120</v>
      </c>
      <c r="T16" s="85">
        <v>15100</v>
      </c>
    </row>
    <row r="17" spans="1:20" x14ac:dyDescent="0.15">
      <c r="A17" s="84" t="s">
        <v>107</v>
      </c>
      <c r="B17" s="84" t="s">
        <v>108</v>
      </c>
      <c r="C17" s="84" t="s">
        <v>109</v>
      </c>
      <c r="D17" s="84" t="s">
        <v>110</v>
      </c>
      <c r="E17" s="84" t="s">
        <v>111</v>
      </c>
      <c r="F17" s="84" t="s">
        <v>112</v>
      </c>
      <c r="G17" s="84" t="s">
        <v>113</v>
      </c>
      <c r="H17" s="84" t="s">
        <v>248</v>
      </c>
      <c r="I17" s="84" t="s">
        <v>249</v>
      </c>
      <c r="J17" s="84" t="s">
        <v>292</v>
      </c>
      <c r="K17" s="84" t="s">
        <v>293</v>
      </c>
      <c r="L17" s="84" t="s">
        <v>148</v>
      </c>
      <c r="M17" s="84" t="s">
        <v>149</v>
      </c>
      <c r="N17" s="84" t="s">
        <v>290</v>
      </c>
      <c r="O17" s="84" t="s">
        <v>291</v>
      </c>
      <c r="P17" s="84" t="s">
        <v>120</v>
      </c>
      <c r="Q17" s="84" t="s">
        <v>120</v>
      </c>
      <c r="R17" s="84" t="s">
        <v>120</v>
      </c>
      <c r="S17" s="84" t="s">
        <v>120</v>
      </c>
      <c r="T17" s="85">
        <v>127800</v>
      </c>
    </row>
    <row r="18" spans="1:20" x14ac:dyDescent="0.15">
      <c r="A18" s="84" t="s">
        <v>107</v>
      </c>
      <c r="B18" s="84" t="s">
        <v>108</v>
      </c>
      <c r="C18" s="84" t="s">
        <v>109</v>
      </c>
      <c r="D18" s="84" t="s">
        <v>110</v>
      </c>
      <c r="E18" s="84" t="s">
        <v>111</v>
      </c>
      <c r="F18" s="84" t="s">
        <v>112</v>
      </c>
      <c r="G18" s="84" t="s">
        <v>113</v>
      </c>
      <c r="H18" s="84" t="s">
        <v>248</v>
      </c>
      <c r="I18" s="84" t="s">
        <v>249</v>
      </c>
      <c r="J18" s="84" t="s">
        <v>292</v>
      </c>
      <c r="K18" s="84" t="s">
        <v>293</v>
      </c>
      <c r="L18" s="84" t="s">
        <v>137</v>
      </c>
      <c r="M18" s="84" t="s">
        <v>138</v>
      </c>
      <c r="N18" s="84" t="s">
        <v>290</v>
      </c>
      <c r="O18" s="84" t="s">
        <v>291</v>
      </c>
      <c r="P18" s="84" t="s">
        <v>120</v>
      </c>
      <c r="Q18" s="84" t="s">
        <v>120</v>
      </c>
      <c r="R18" s="84" t="s">
        <v>120</v>
      </c>
      <c r="S18" s="84" t="s">
        <v>120</v>
      </c>
      <c r="T18" s="85">
        <v>66328</v>
      </c>
    </row>
    <row r="19" spans="1:20" x14ac:dyDescent="0.15">
      <c r="A19" s="84" t="s">
        <v>107</v>
      </c>
      <c r="B19" s="84" t="s">
        <v>108</v>
      </c>
      <c r="C19" s="84" t="s">
        <v>109</v>
      </c>
      <c r="D19" s="84" t="s">
        <v>110</v>
      </c>
      <c r="E19" s="84" t="s">
        <v>111</v>
      </c>
      <c r="F19" s="84" t="s">
        <v>112</v>
      </c>
      <c r="G19" s="84" t="s">
        <v>113</v>
      </c>
      <c r="H19" s="84" t="s">
        <v>248</v>
      </c>
      <c r="I19" s="84" t="s">
        <v>249</v>
      </c>
      <c r="J19" s="84" t="s">
        <v>292</v>
      </c>
      <c r="K19" s="84" t="s">
        <v>293</v>
      </c>
      <c r="L19" s="84" t="s">
        <v>150</v>
      </c>
      <c r="M19" s="84" t="s">
        <v>151</v>
      </c>
      <c r="N19" s="84" t="s">
        <v>290</v>
      </c>
      <c r="O19" s="84" t="s">
        <v>291</v>
      </c>
      <c r="P19" s="84" t="s">
        <v>120</v>
      </c>
      <c r="Q19" s="84" t="s">
        <v>120</v>
      </c>
      <c r="R19" s="84" t="s">
        <v>120</v>
      </c>
      <c r="S19" s="84" t="s">
        <v>120</v>
      </c>
      <c r="T19" s="85">
        <v>787324</v>
      </c>
    </row>
    <row r="20" spans="1:20" x14ac:dyDescent="0.15">
      <c r="A20" s="84" t="s">
        <v>107</v>
      </c>
      <c r="B20" s="84" t="s">
        <v>108</v>
      </c>
      <c r="C20" s="84" t="s">
        <v>109</v>
      </c>
      <c r="D20" s="84" t="s">
        <v>110</v>
      </c>
      <c r="E20" s="84" t="s">
        <v>111</v>
      </c>
      <c r="F20" s="84" t="s">
        <v>112</v>
      </c>
      <c r="G20" s="84" t="s">
        <v>113</v>
      </c>
      <c r="H20" s="84" t="s">
        <v>248</v>
      </c>
      <c r="I20" s="84" t="s">
        <v>249</v>
      </c>
      <c r="J20" s="84" t="s">
        <v>292</v>
      </c>
      <c r="K20" s="84" t="s">
        <v>293</v>
      </c>
      <c r="L20" s="84" t="s">
        <v>139</v>
      </c>
      <c r="M20" s="84" t="s">
        <v>140</v>
      </c>
      <c r="N20" s="84" t="s">
        <v>290</v>
      </c>
      <c r="O20" s="84" t="s">
        <v>291</v>
      </c>
      <c r="P20" s="84" t="s">
        <v>120</v>
      </c>
      <c r="Q20" s="84" t="s">
        <v>120</v>
      </c>
      <c r="R20" s="84" t="s">
        <v>120</v>
      </c>
      <c r="S20" s="84" t="s">
        <v>120</v>
      </c>
      <c r="T20" s="85">
        <v>343508</v>
      </c>
    </row>
    <row r="21" spans="1:20" x14ac:dyDescent="0.15">
      <c r="A21" s="84" t="s">
        <v>107</v>
      </c>
      <c r="B21" s="84" t="s">
        <v>108</v>
      </c>
      <c r="C21" s="84" t="s">
        <v>109</v>
      </c>
      <c r="D21" s="84" t="s">
        <v>110</v>
      </c>
      <c r="E21" s="84" t="s">
        <v>111</v>
      </c>
      <c r="F21" s="84" t="s">
        <v>112</v>
      </c>
      <c r="G21" s="84" t="s">
        <v>113</v>
      </c>
      <c r="H21" s="84" t="s">
        <v>248</v>
      </c>
      <c r="I21" s="84" t="s">
        <v>249</v>
      </c>
      <c r="J21" s="84" t="s">
        <v>292</v>
      </c>
      <c r="K21" s="84" t="s">
        <v>293</v>
      </c>
      <c r="L21" s="84" t="s">
        <v>152</v>
      </c>
      <c r="M21" s="84" t="s">
        <v>153</v>
      </c>
      <c r="N21" s="84" t="s">
        <v>290</v>
      </c>
      <c r="O21" s="84" t="s">
        <v>291</v>
      </c>
      <c r="P21" s="84" t="s">
        <v>120</v>
      </c>
      <c r="Q21" s="84" t="s">
        <v>120</v>
      </c>
      <c r="R21" s="84" t="s">
        <v>120</v>
      </c>
      <c r="S21" s="84" t="s">
        <v>120</v>
      </c>
      <c r="T21" s="85">
        <v>93200</v>
      </c>
    </row>
    <row r="22" spans="1:20" x14ac:dyDescent="0.15">
      <c r="A22" s="84" t="s">
        <v>107</v>
      </c>
      <c r="B22" s="84" t="s">
        <v>108</v>
      </c>
      <c r="C22" s="84" t="s">
        <v>109</v>
      </c>
      <c r="D22" s="84" t="s">
        <v>110</v>
      </c>
      <c r="E22" s="84" t="s">
        <v>111</v>
      </c>
      <c r="F22" s="84" t="s">
        <v>112</v>
      </c>
      <c r="G22" s="84" t="s">
        <v>113</v>
      </c>
      <c r="H22" s="84" t="s">
        <v>248</v>
      </c>
      <c r="I22" s="84" t="s">
        <v>249</v>
      </c>
      <c r="J22" s="84" t="s">
        <v>292</v>
      </c>
      <c r="K22" s="84" t="s">
        <v>293</v>
      </c>
      <c r="L22" s="84" t="s">
        <v>121</v>
      </c>
      <c r="M22" s="84" t="s">
        <v>122</v>
      </c>
      <c r="N22" s="84" t="s">
        <v>290</v>
      </c>
      <c r="O22" s="84" t="s">
        <v>291</v>
      </c>
      <c r="P22" s="84" t="s">
        <v>120</v>
      </c>
      <c r="Q22" s="84" t="s">
        <v>120</v>
      </c>
      <c r="R22" s="84" t="s">
        <v>120</v>
      </c>
      <c r="S22" s="84" t="s">
        <v>120</v>
      </c>
      <c r="T22" s="85">
        <v>564968</v>
      </c>
    </row>
    <row r="23" spans="1:20" hidden="1" x14ac:dyDescent="0.15">
      <c r="A23" s="84" t="s">
        <v>107</v>
      </c>
      <c r="B23" s="84" t="s">
        <v>108</v>
      </c>
      <c r="C23" s="84" t="s">
        <v>109</v>
      </c>
      <c r="D23" s="84" t="s">
        <v>110</v>
      </c>
      <c r="E23" s="84" t="s">
        <v>111</v>
      </c>
      <c r="F23" s="84" t="s">
        <v>112</v>
      </c>
      <c r="G23" s="84" t="s">
        <v>113</v>
      </c>
      <c r="H23" s="84" t="s">
        <v>248</v>
      </c>
      <c r="I23" s="84" t="s">
        <v>249</v>
      </c>
      <c r="J23" s="84" t="s">
        <v>294</v>
      </c>
      <c r="K23" s="84" t="s">
        <v>295</v>
      </c>
      <c r="L23" s="84" t="s">
        <v>296</v>
      </c>
      <c r="M23" s="84" t="s">
        <v>297</v>
      </c>
      <c r="N23" s="84" t="s">
        <v>254</v>
      </c>
      <c r="O23" s="84" t="s">
        <v>255</v>
      </c>
      <c r="P23" s="84" t="s">
        <v>120</v>
      </c>
      <c r="Q23" s="84" t="s">
        <v>120</v>
      </c>
      <c r="R23" s="84" t="s">
        <v>120</v>
      </c>
      <c r="S23" s="84" t="s">
        <v>120</v>
      </c>
      <c r="T23" s="85">
        <v>0</v>
      </c>
    </row>
    <row r="24" spans="1:20" x14ac:dyDescent="0.15">
      <c r="A24" s="84" t="s">
        <v>107</v>
      </c>
      <c r="B24" s="84" t="s">
        <v>108</v>
      </c>
      <c r="C24" s="84" t="s">
        <v>109</v>
      </c>
      <c r="D24" s="84" t="s">
        <v>110</v>
      </c>
      <c r="E24" s="84" t="s">
        <v>111</v>
      </c>
      <c r="F24" s="84" t="s">
        <v>112</v>
      </c>
      <c r="G24" s="84" t="s">
        <v>113</v>
      </c>
      <c r="H24" s="84" t="s">
        <v>248</v>
      </c>
      <c r="I24" s="84" t="s">
        <v>249</v>
      </c>
      <c r="J24" s="84" t="s">
        <v>298</v>
      </c>
      <c r="K24" s="84" t="s">
        <v>299</v>
      </c>
      <c r="L24" s="84" t="s">
        <v>121</v>
      </c>
      <c r="M24" s="84" t="s">
        <v>122</v>
      </c>
      <c r="N24" s="84" t="s">
        <v>290</v>
      </c>
      <c r="O24" s="84" t="s">
        <v>291</v>
      </c>
      <c r="P24" s="84" t="s">
        <v>120</v>
      </c>
      <c r="Q24" s="84" t="s">
        <v>120</v>
      </c>
      <c r="R24" s="84" t="s">
        <v>120</v>
      </c>
      <c r="S24" s="84" t="s">
        <v>120</v>
      </c>
      <c r="T24" s="85">
        <v>61750</v>
      </c>
    </row>
    <row r="25" spans="1:20" x14ac:dyDescent="0.15">
      <c r="A25" s="84" t="s">
        <v>107</v>
      </c>
      <c r="B25" s="84" t="s">
        <v>108</v>
      </c>
      <c r="C25" s="84" t="s">
        <v>109</v>
      </c>
      <c r="D25" s="84" t="s">
        <v>110</v>
      </c>
      <c r="E25" s="84" t="s">
        <v>111</v>
      </c>
      <c r="F25" s="84" t="s">
        <v>112</v>
      </c>
      <c r="G25" s="84" t="s">
        <v>113</v>
      </c>
      <c r="H25" s="84" t="s">
        <v>248</v>
      </c>
      <c r="I25" s="84" t="s">
        <v>249</v>
      </c>
      <c r="J25" s="84" t="s">
        <v>300</v>
      </c>
      <c r="K25" s="84" t="s">
        <v>301</v>
      </c>
      <c r="L25" s="84" t="s">
        <v>150</v>
      </c>
      <c r="M25" s="84" t="s">
        <v>151</v>
      </c>
      <c r="N25" s="84" t="s">
        <v>290</v>
      </c>
      <c r="O25" s="84" t="s">
        <v>291</v>
      </c>
      <c r="P25" s="84" t="s">
        <v>120</v>
      </c>
      <c r="Q25" s="84" t="s">
        <v>120</v>
      </c>
      <c r="R25" s="84" t="s">
        <v>120</v>
      </c>
      <c r="S25" s="84" t="s">
        <v>120</v>
      </c>
      <c r="T25" s="85">
        <v>161631</v>
      </c>
    </row>
    <row r="26" spans="1:20" x14ac:dyDescent="0.15">
      <c r="A26" s="84" t="s">
        <v>107</v>
      </c>
      <c r="B26" s="84" t="s">
        <v>108</v>
      </c>
      <c r="C26" s="84" t="s">
        <v>109</v>
      </c>
      <c r="D26" s="84" t="s">
        <v>110</v>
      </c>
      <c r="E26" s="84" t="s">
        <v>111</v>
      </c>
      <c r="F26" s="84" t="s">
        <v>112</v>
      </c>
      <c r="G26" s="84" t="s">
        <v>113</v>
      </c>
      <c r="H26" s="84" t="s">
        <v>248</v>
      </c>
      <c r="I26" s="84" t="s">
        <v>249</v>
      </c>
      <c r="J26" s="84" t="s">
        <v>300</v>
      </c>
      <c r="K26" s="84" t="s">
        <v>301</v>
      </c>
      <c r="L26" s="84" t="s">
        <v>139</v>
      </c>
      <c r="M26" s="84" t="s">
        <v>140</v>
      </c>
      <c r="N26" s="84" t="s">
        <v>290</v>
      </c>
      <c r="O26" s="84" t="s">
        <v>291</v>
      </c>
      <c r="P26" s="84" t="s">
        <v>120</v>
      </c>
      <c r="Q26" s="84" t="s">
        <v>120</v>
      </c>
      <c r="R26" s="84" t="s">
        <v>120</v>
      </c>
      <c r="S26" s="84" t="s">
        <v>120</v>
      </c>
      <c r="T26" s="85">
        <v>56571</v>
      </c>
    </row>
    <row r="27" spans="1:20" x14ac:dyDescent="0.15">
      <c r="A27" s="84" t="s">
        <v>107</v>
      </c>
      <c r="B27" s="84" t="s">
        <v>108</v>
      </c>
      <c r="C27" s="84" t="s">
        <v>109</v>
      </c>
      <c r="D27" s="84" t="s">
        <v>110</v>
      </c>
      <c r="E27" s="84" t="s">
        <v>111</v>
      </c>
      <c r="F27" s="84" t="s">
        <v>112</v>
      </c>
      <c r="G27" s="84" t="s">
        <v>113</v>
      </c>
      <c r="H27" s="84" t="s">
        <v>248</v>
      </c>
      <c r="I27" s="84" t="s">
        <v>249</v>
      </c>
      <c r="J27" s="84" t="s">
        <v>300</v>
      </c>
      <c r="K27" s="84" t="s">
        <v>301</v>
      </c>
      <c r="L27" s="84" t="s">
        <v>152</v>
      </c>
      <c r="M27" s="84" t="s">
        <v>153</v>
      </c>
      <c r="N27" s="84" t="s">
        <v>290</v>
      </c>
      <c r="O27" s="84" t="s">
        <v>291</v>
      </c>
      <c r="P27" s="84" t="s">
        <v>120</v>
      </c>
      <c r="Q27" s="84" t="s">
        <v>120</v>
      </c>
      <c r="R27" s="84" t="s">
        <v>120</v>
      </c>
      <c r="S27" s="84" t="s">
        <v>120</v>
      </c>
      <c r="T27" s="85">
        <v>5660</v>
      </c>
    </row>
    <row r="28" spans="1:20" x14ac:dyDescent="0.15">
      <c r="A28" s="84" t="s">
        <v>107</v>
      </c>
      <c r="B28" s="84" t="s">
        <v>108</v>
      </c>
      <c r="C28" s="84" t="s">
        <v>109</v>
      </c>
      <c r="D28" s="84" t="s">
        <v>110</v>
      </c>
      <c r="E28" s="84" t="s">
        <v>111</v>
      </c>
      <c r="F28" s="84" t="s">
        <v>112</v>
      </c>
      <c r="G28" s="84" t="s">
        <v>113</v>
      </c>
      <c r="H28" s="84" t="s">
        <v>248</v>
      </c>
      <c r="I28" s="84" t="s">
        <v>249</v>
      </c>
      <c r="J28" s="84" t="s">
        <v>300</v>
      </c>
      <c r="K28" s="84" t="s">
        <v>301</v>
      </c>
      <c r="L28" s="84" t="s">
        <v>121</v>
      </c>
      <c r="M28" s="84" t="s">
        <v>122</v>
      </c>
      <c r="N28" s="84" t="s">
        <v>290</v>
      </c>
      <c r="O28" s="84" t="s">
        <v>291</v>
      </c>
      <c r="P28" s="84" t="s">
        <v>120</v>
      </c>
      <c r="Q28" s="84" t="s">
        <v>120</v>
      </c>
      <c r="R28" s="84" t="s">
        <v>120</v>
      </c>
      <c r="S28" s="84" t="s">
        <v>120</v>
      </c>
      <c r="T28" s="85">
        <v>52390</v>
      </c>
    </row>
    <row r="29" spans="1:20" x14ac:dyDescent="0.15">
      <c r="A29" s="84" t="s">
        <v>107</v>
      </c>
      <c r="B29" s="84" t="s">
        <v>108</v>
      </c>
      <c r="C29" s="84" t="s">
        <v>109</v>
      </c>
      <c r="D29" s="84" t="s">
        <v>110</v>
      </c>
      <c r="E29" s="84" t="s">
        <v>111</v>
      </c>
      <c r="F29" s="84" t="s">
        <v>112</v>
      </c>
      <c r="G29" s="84" t="s">
        <v>113</v>
      </c>
      <c r="H29" s="84" t="s">
        <v>248</v>
      </c>
      <c r="I29" s="84" t="s">
        <v>249</v>
      </c>
      <c r="J29" s="84" t="s">
        <v>302</v>
      </c>
      <c r="K29" s="84" t="s">
        <v>303</v>
      </c>
      <c r="L29" s="84" t="s">
        <v>150</v>
      </c>
      <c r="M29" s="84" t="s">
        <v>151</v>
      </c>
      <c r="N29" s="84" t="s">
        <v>290</v>
      </c>
      <c r="O29" s="84" t="s">
        <v>291</v>
      </c>
      <c r="P29" s="84" t="s">
        <v>120</v>
      </c>
      <c r="Q29" s="84" t="s">
        <v>120</v>
      </c>
      <c r="R29" s="84" t="s">
        <v>120</v>
      </c>
      <c r="S29" s="84" t="s">
        <v>120</v>
      </c>
      <c r="T29" s="85">
        <v>156840</v>
      </c>
    </row>
    <row r="30" spans="1:20" x14ac:dyDescent="0.15">
      <c r="A30" s="84" t="s">
        <v>107</v>
      </c>
      <c r="B30" s="84" t="s">
        <v>108</v>
      </c>
      <c r="C30" s="84" t="s">
        <v>109</v>
      </c>
      <c r="D30" s="84" t="s">
        <v>110</v>
      </c>
      <c r="E30" s="84" t="s">
        <v>111</v>
      </c>
      <c r="F30" s="84" t="s">
        <v>112</v>
      </c>
      <c r="G30" s="84" t="s">
        <v>113</v>
      </c>
      <c r="H30" s="84" t="s">
        <v>248</v>
      </c>
      <c r="I30" s="84" t="s">
        <v>249</v>
      </c>
      <c r="J30" s="84" t="s">
        <v>302</v>
      </c>
      <c r="K30" s="84" t="s">
        <v>303</v>
      </c>
      <c r="L30" s="84" t="s">
        <v>139</v>
      </c>
      <c r="M30" s="84" t="s">
        <v>140</v>
      </c>
      <c r="N30" s="84" t="s">
        <v>290</v>
      </c>
      <c r="O30" s="84" t="s">
        <v>291</v>
      </c>
      <c r="P30" s="84" t="s">
        <v>120</v>
      </c>
      <c r="Q30" s="84" t="s">
        <v>120</v>
      </c>
      <c r="R30" s="84" t="s">
        <v>120</v>
      </c>
      <c r="S30" s="84" t="s">
        <v>120</v>
      </c>
      <c r="T30" s="85">
        <v>54894</v>
      </c>
    </row>
    <row r="31" spans="1:20" x14ac:dyDescent="0.15">
      <c r="A31" s="84" t="s">
        <v>107</v>
      </c>
      <c r="B31" s="84" t="s">
        <v>108</v>
      </c>
      <c r="C31" s="84" t="s">
        <v>109</v>
      </c>
      <c r="D31" s="84" t="s">
        <v>110</v>
      </c>
      <c r="E31" s="84" t="s">
        <v>111</v>
      </c>
      <c r="F31" s="84" t="s">
        <v>112</v>
      </c>
      <c r="G31" s="84" t="s">
        <v>113</v>
      </c>
      <c r="H31" s="84" t="s">
        <v>248</v>
      </c>
      <c r="I31" s="84" t="s">
        <v>249</v>
      </c>
      <c r="J31" s="84" t="s">
        <v>302</v>
      </c>
      <c r="K31" s="84" t="s">
        <v>303</v>
      </c>
      <c r="L31" s="84" t="s">
        <v>152</v>
      </c>
      <c r="M31" s="84" t="s">
        <v>153</v>
      </c>
      <c r="N31" s="84" t="s">
        <v>290</v>
      </c>
      <c r="O31" s="84" t="s">
        <v>291</v>
      </c>
      <c r="P31" s="84" t="s">
        <v>120</v>
      </c>
      <c r="Q31" s="84" t="s">
        <v>120</v>
      </c>
      <c r="R31" s="84" t="s">
        <v>120</v>
      </c>
      <c r="S31" s="84" t="s">
        <v>120</v>
      </c>
      <c r="T31" s="85">
        <v>4320</v>
      </c>
    </row>
    <row r="32" spans="1:20" x14ac:dyDescent="0.15">
      <c r="A32" s="84" t="s">
        <v>107</v>
      </c>
      <c r="B32" s="84" t="s">
        <v>108</v>
      </c>
      <c r="C32" s="84" t="s">
        <v>109</v>
      </c>
      <c r="D32" s="84" t="s">
        <v>110</v>
      </c>
      <c r="E32" s="84" t="s">
        <v>111</v>
      </c>
      <c r="F32" s="84" t="s">
        <v>112</v>
      </c>
      <c r="G32" s="84" t="s">
        <v>113</v>
      </c>
      <c r="H32" s="84" t="s">
        <v>248</v>
      </c>
      <c r="I32" s="84" t="s">
        <v>249</v>
      </c>
      <c r="J32" s="84" t="s">
        <v>302</v>
      </c>
      <c r="K32" s="84" t="s">
        <v>303</v>
      </c>
      <c r="L32" s="84" t="s">
        <v>121</v>
      </c>
      <c r="M32" s="84" t="s">
        <v>122</v>
      </c>
      <c r="N32" s="84" t="s">
        <v>290</v>
      </c>
      <c r="O32" s="84" t="s">
        <v>291</v>
      </c>
      <c r="P32" s="84" t="s">
        <v>120</v>
      </c>
      <c r="Q32" s="84" t="s">
        <v>120</v>
      </c>
      <c r="R32" s="84" t="s">
        <v>120</v>
      </c>
      <c r="S32" s="84" t="s">
        <v>120</v>
      </c>
      <c r="T32" s="85">
        <v>130000</v>
      </c>
    </row>
    <row r="33" spans="1:20" x14ac:dyDescent="0.15">
      <c r="A33" s="84" t="s">
        <v>107</v>
      </c>
      <c r="B33" s="84" t="s">
        <v>108</v>
      </c>
      <c r="C33" s="84" t="s">
        <v>109</v>
      </c>
      <c r="D33" s="84" t="s">
        <v>110</v>
      </c>
      <c r="E33" s="84" t="s">
        <v>111</v>
      </c>
      <c r="F33" s="84" t="s">
        <v>112</v>
      </c>
      <c r="G33" s="84" t="s">
        <v>113</v>
      </c>
      <c r="H33" s="84" t="s">
        <v>248</v>
      </c>
      <c r="I33" s="84" t="s">
        <v>249</v>
      </c>
      <c r="J33" s="84" t="s">
        <v>304</v>
      </c>
      <c r="K33" s="84" t="s">
        <v>305</v>
      </c>
      <c r="L33" s="84" t="s">
        <v>150</v>
      </c>
      <c r="M33" s="84" t="s">
        <v>151</v>
      </c>
      <c r="N33" s="84" t="s">
        <v>290</v>
      </c>
      <c r="O33" s="84" t="s">
        <v>291</v>
      </c>
      <c r="P33" s="84" t="s">
        <v>120</v>
      </c>
      <c r="Q33" s="84" t="s">
        <v>120</v>
      </c>
      <c r="R33" s="84" t="s">
        <v>120</v>
      </c>
      <c r="S33" s="84" t="s">
        <v>120</v>
      </c>
      <c r="T33" s="85">
        <v>827549</v>
      </c>
    </row>
    <row r="34" spans="1:20" x14ac:dyDescent="0.15">
      <c r="A34" s="84" t="s">
        <v>107</v>
      </c>
      <c r="B34" s="84" t="s">
        <v>108</v>
      </c>
      <c r="C34" s="84" t="s">
        <v>109</v>
      </c>
      <c r="D34" s="84" t="s">
        <v>110</v>
      </c>
      <c r="E34" s="84" t="s">
        <v>111</v>
      </c>
      <c r="F34" s="84" t="s">
        <v>112</v>
      </c>
      <c r="G34" s="84" t="s">
        <v>113</v>
      </c>
      <c r="H34" s="84" t="s">
        <v>248</v>
      </c>
      <c r="I34" s="84" t="s">
        <v>249</v>
      </c>
      <c r="J34" s="84" t="s">
        <v>304</v>
      </c>
      <c r="K34" s="84" t="s">
        <v>305</v>
      </c>
      <c r="L34" s="84" t="s">
        <v>139</v>
      </c>
      <c r="M34" s="84" t="s">
        <v>140</v>
      </c>
      <c r="N34" s="84" t="s">
        <v>290</v>
      </c>
      <c r="O34" s="84" t="s">
        <v>291</v>
      </c>
      <c r="P34" s="84" t="s">
        <v>120</v>
      </c>
      <c r="Q34" s="84" t="s">
        <v>120</v>
      </c>
      <c r="R34" s="84" t="s">
        <v>120</v>
      </c>
      <c r="S34" s="84" t="s">
        <v>120</v>
      </c>
      <c r="T34" s="85">
        <v>289642</v>
      </c>
    </row>
    <row r="35" spans="1:20" x14ac:dyDescent="0.15">
      <c r="A35" s="84" t="s">
        <v>107</v>
      </c>
      <c r="B35" s="84" t="s">
        <v>108</v>
      </c>
      <c r="C35" s="84" t="s">
        <v>109</v>
      </c>
      <c r="D35" s="84" t="s">
        <v>110</v>
      </c>
      <c r="E35" s="84" t="s">
        <v>111</v>
      </c>
      <c r="F35" s="84" t="s">
        <v>112</v>
      </c>
      <c r="G35" s="84" t="s">
        <v>113</v>
      </c>
      <c r="H35" s="84" t="s">
        <v>248</v>
      </c>
      <c r="I35" s="84" t="s">
        <v>249</v>
      </c>
      <c r="J35" s="84" t="s">
        <v>304</v>
      </c>
      <c r="K35" s="84" t="s">
        <v>305</v>
      </c>
      <c r="L35" s="84" t="s">
        <v>152</v>
      </c>
      <c r="M35" s="84" t="s">
        <v>153</v>
      </c>
      <c r="N35" s="84" t="s">
        <v>290</v>
      </c>
      <c r="O35" s="84" t="s">
        <v>291</v>
      </c>
      <c r="P35" s="84" t="s">
        <v>120</v>
      </c>
      <c r="Q35" s="84" t="s">
        <v>120</v>
      </c>
      <c r="R35" s="84" t="s">
        <v>120</v>
      </c>
      <c r="S35" s="84" t="s">
        <v>120</v>
      </c>
      <c r="T35" s="85">
        <v>260000</v>
      </c>
    </row>
    <row r="36" spans="1:20" x14ac:dyDescent="0.15">
      <c r="A36" s="84" t="s">
        <v>107</v>
      </c>
      <c r="B36" s="84" t="s">
        <v>108</v>
      </c>
      <c r="C36" s="84" t="s">
        <v>109</v>
      </c>
      <c r="D36" s="84" t="s">
        <v>110</v>
      </c>
      <c r="E36" s="84" t="s">
        <v>111</v>
      </c>
      <c r="F36" s="84" t="s">
        <v>112</v>
      </c>
      <c r="G36" s="84" t="s">
        <v>113</v>
      </c>
      <c r="H36" s="84" t="s">
        <v>248</v>
      </c>
      <c r="I36" s="84" t="s">
        <v>249</v>
      </c>
      <c r="J36" s="84" t="s">
        <v>304</v>
      </c>
      <c r="K36" s="84" t="s">
        <v>305</v>
      </c>
      <c r="L36" s="84" t="s">
        <v>121</v>
      </c>
      <c r="M36" s="84" t="s">
        <v>122</v>
      </c>
      <c r="N36" s="84" t="s">
        <v>290</v>
      </c>
      <c r="O36" s="84" t="s">
        <v>291</v>
      </c>
      <c r="P36" s="84" t="s">
        <v>120</v>
      </c>
      <c r="Q36" s="84" t="s">
        <v>120</v>
      </c>
      <c r="R36" s="84" t="s">
        <v>120</v>
      </c>
      <c r="S36" s="84" t="s">
        <v>120</v>
      </c>
      <c r="T36" s="85">
        <v>105930</v>
      </c>
    </row>
    <row r="37" spans="1:20" x14ac:dyDescent="0.15">
      <c r="A37" s="84" t="s">
        <v>107</v>
      </c>
      <c r="B37" s="84" t="s">
        <v>108</v>
      </c>
      <c r="C37" s="84" t="s">
        <v>109</v>
      </c>
      <c r="D37" s="84" t="s">
        <v>110</v>
      </c>
      <c r="E37" s="84" t="s">
        <v>111</v>
      </c>
      <c r="F37" s="84" t="s">
        <v>112</v>
      </c>
      <c r="G37" s="84" t="s">
        <v>113</v>
      </c>
      <c r="H37" s="84" t="s">
        <v>248</v>
      </c>
      <c r="I37" s="84" t="s">
        <v>249</v>
      </c>
      <c r="J37" s="84" t="s">
        <v>304</v>
      </c>
      <c r="K37" s="84" t="s">
        <v>305</v>
      </c>
      <c r="L37" s="84" t="s">
        <v>306</v>
      </c>
      <c r="M37" s="84" t="s">
        <v>307</v>
      </c>
      <c r="N37" s="84" t="s">
        <v>290</v>
      </c>
      <c r="O37" s="84" t="s">
        <v>291</v>
      </c>
      <c r="P37" s="84" t="s">
        <v>120</v>
      </c>
      <c r="Q37" s="84" t="s">
        <v>120</v>
      </c>
      <c r="R37" s="84" t="s">
        <v>120</v>
      </c>
      <c r="S37" s="84" t="s">
        <v>120</v>
      </c>
      <c r="T37" s="85">
        <v>1260000</v>
      </c>
    </row>
    <row r="38" spans="1:20" x14ac:dyDescent="0.15">
      <c r="A38" s="84" t="s">
        <v>107</v>
      </c>
      <c r="B38" s="84" t="s">
        <v>108</v>
      </c>
      <c r="C38" s="84" t="s">
        <v>109</v>
      </c>
      <c r="D38" s="84" t="s">
        <v>110</v>
      </c>
      <c r="E38" s="84" t="s">
        <v>111</v>
      </c>
      <c r="F38" s="84" t="s">
        <v>112</v>
      </c>
      <c r="G38" s="84" t="s">
        <v>113</v>
      </c>
      <c r="H38" s="84" t="s">
        <v>248</v>
      </c>
      <c r="I38" s="84" t="s">
        <v>249</v>
      </c>
      <c r="J38" s="84" t="s">
        <v>308</v>
      </c>
      <c r="K38" s="84" t="s">
        <v>309</v>
      </c>
      <c r="L38" s="84" t="s">
        <v>152</v>
      </c>
      <c r="M38" s="84" t="s">
        <v>153</v>
      </c>
      <c r="N38" s="84" t="s">
        <v>290</v>
      </c>
      <c r="O38" s="84" t="s">
        <v>291</v>
      </c>
      <c r="P38" s="84" t="s">
        <v>120</v>
      </c>
      <c r="Q38" s="84" t="s">
        <v>120</v>
      </c>
      <c r="R38" s="84" t="s">
        <v>120</v>
      </c>
      <c r="S38" s="84" t="s">
        <v>120</v>
      </c>
      <c r="T38" s="85">
        <v>26461</v>
      </c>
    </row>
    <row r="39" spans="1:20" x14ac:dyDescent="0.15">
      <c r="A39" s="84" t="s">
        <v>107</v>
      </c>
      <c r="B39" s="84" t="s">
        <v>108</v>
      </c>
      <c r="C39" s="84" t="s">
        <v>109</v>
      </c>
      <c r="D39" s="84" t="s">
        <v>110</v>
      </c>
      <c r="E39" s="84" t="s">
        <v>111</v>
      </c>
      <c r="F39" s="84" t="s">
        <v>112</v>
      </c>
      <c r="G39" s="84" t="s">
        <v>113</v>
      </c>
      <c r="H39" s="84" t="s">
        <v>248</v>
      </c>
      <c r="I39" s="84" t="s">
        <v>249</v>
      </c>
      <c r="J39" s="84" t="s">
        <v>308</v>
      </c>
      <c r="K39" s="84" t="s">
        <v>309</v>
      </c>
      <c r="L39" s="84" t="s">
        <v>121</v>
      </c>
      <c r="M39" s="84" t="s">
        <v>122</v>
      </c>
      <c r="N39" s="84" t="s">
        <v>290</v>
      </c>
      <c r="O39" s="84" t="s">
        <v>291</v>
      </c>
      <c r="P39" s="84" t="s">
        <v>120</v>
      </c>
      <c r="Q39" s="84" t="s">
        <v>120</v>
      </c>
      <c r="R39" s="84" t="s">
        <v>120</v>
      </c>
      <c r="S39" s="84" t="s">
        <v>120</v>
      </c>
      <c r="T39" s="85">
        <v>542460</v>
      </c>
    </row>
    <row r="40" spans="1:20" hidden="1" x14ac:dyDescent="0.15">
      <c r="A40" s="84" t="s">
        <v>107</v>
      </c>
      <c r="B40" s="84" t="s">
        <v>108</v>
      </c>
      <c r="C40" s="84" t="s">
        <v>109</v>
      </c>
      <c r="D40" s="84" t="s">
        <v>110</v>
      </c>
      <c r="E40" s="84" t="s">
        <v>111</v>
      </c>
      <c r="F40" s="84" t="s">
        <v>112</v>
      </c>
      <c r="G40" s="84" t="s">
        <v>113</v>
      </c>
      <c r="H40" s="84" t="s">
        <v>248</v>
      </c>
      <c r="I40" s="84" t="s">
        <v>249</v>
      </c>
      <c r="J40" s="84" t="s">
        <v>310</v>
      </c>
      <c r="K40" s="84" t="s">
        <v>311</v>
      </c>
      <c r="L40" s="84" t="s">
        <v>312</v>
      </c>
      <c r="M40" s="84" t="s">
        <v>313</v>
      </c>
      <c r="N40" s="84" t="s">
        <v>254</v>
      </c>
      <c r="O40" s="84" t="s">
        <v>255</v>
      </c>
      <c r="P40" s="84" t="s">
        <v>120</v>
      </c>
      <c r="Q40" s="84" t="s">
        <v>120</v>
      </c>
      <c r="R40" s="84" t="s">
        <v>120</v>
      </c>
      <c r="S40" s="84" t="s">
        <v>120</v>
      </c>
      <c r="T40" s="85">
        <v>485000</v>
      </c>
    </row>
    <row r="41" spans="1:20" hidden="1" x14ac:dyDescent="0.15">
      <c r="A41" s="84" t="s">
        <v>107</v>
      </c>
      <c r="B41" s="84" t="s">
        <v>108</v>
      </c>
      <c r="C41" s="84" t="s">
        <v>109</v>
      </c>
      <c r="D41" s="84" t="s">
        <v>110</v>
      </c>
      <c r="E41" s="84" t="s">
        <v>111</v>
      </c>
      <c r="F41" s="84" t="s">
        <v>112</v>
      </c>
      <c r="G41" s="84" t="s">
        <v>113</v>
      </c>
      <c r="H41" s="84" t="s">
        <v>248</v>
      </c>
      <c r="I41" s="84" t="s">
        <v>249</v>
      </c>
      <c r="J41" s="84" t="s">
        <v>314</v>
      </c>
      <c r="K41" s="84" t="s">
        <v>315</v>
      </c>
      <c r="L41" s="84" t="s">
        <v>316</v>
      </c>
      <c r="M41" s="84" t="s">
        <v>315</v>
      </c>
      <c r="N41" s="84" t="s">
        <v>254</v>
      </c>
      <c r="O41" s="84" t="s">
        <v>255</v>
      </c>
      <c r="P41" s="84" t="s">
        <v>120</v>
      </c>
      <c r="Q41" s="84" t="s">
        <v>120</v>
      </c>
      <c r="R41" s="84" t="s">
        <v>120</v>
      </c>
      <c r="S41" s="84" t="s">
        <v>120</v>
      </c>
      <c r="T41" s="85">
        <v>825000</v>
      </c>
    </row>
    <row r="42" spans="1:20" x14ac:dyDescent="0.15">
      <c r="A42" s="84" t="s">
        <v>107</v>
      </c>
      <c r="B42" s="84" t="s">
        <v>108</v>
      </c>
      <c r="C42" s="84" t="s">
        <v>109</v>
      </c>
      <c r="D42" s="84" t="s">
        <v>110</v>
      </c>
      <c r="E42" s="84" t="s">
        <v>111</v>
      </c>
      <c r="F42" s="84" t="s">
        <v>112</v>
      </c>
      <c r="G42" s="84" t="s">
        <v>113</v>
      </c>
      <c r="H42" s="84" t="s">
        <v>248</v>
      </c>
      <c r="I42" s="84" t="s">
        <v>249</v>
      </c>
      <c r="J42" s="84" t="s">
        <v>317</v>
      </c>
      <c r="K42" s="84" t="s">
        <v>318</v>
      </c>
      <c r="L42" s="84" t="s">
        <v>150</v>
      </c>
      <c r="M42" s="84" t="s">
        <v>151</v>
      </c>
      <c r="N42" s="84" t="s">
        <v>290</v>
      </c>
      <c r="O42" s="84" t="s">
        <v>291</v>
      </c>
      <c r="P42" s="84" t="s">
        <v>120</v>
      </c>
      <c r="Q42" s="84" t="s">
        <v>120</v>
      </c>
      <c r="R42" s="84" t="s">
        <v>120</v>
      </c>
      <c r="S42" s="84" t="s">
        <v>120</v>
      </c>
      <c r="T42" s="85">
        <v>505753</v>
      </c>
    </row>
    <row r="43" spans="1:20" x14ac:dyDescent="0.15">
      <c r="A43" s="84" t="s">
        <v>107</v>
      </c>
      <c r="B43" s="84" t="s">
        <v>108</v>
      </c>
      <c r="C43" s="84" t="s">
        <v>109</v>
      </c>
      <c r="D43" s="84" t="s">
        <v>110</v>
      </c>
      <c r="E43" s="84" t="s">
        <v>111</v>
      </c>
      <c r="F43" s="84" t="s">
        <v>112</v>
      </c>
      <c r="G43" s="84" t="s">
        <v>113</v>
      </c>
      <c r="H43" s="84" t="s">
        <v>248</v>
      </c>
      <c r="I43" s="84" t="s">
        <v>249</v>
      </c>
      <c r="J43" s="84" t="s">
        <v>317</v>
      </c>
      <c r="K43" s="84" t="s">
        <v>318</v>
      </c>
      <c r="L43" s="84" t="s">
        <v>139</v>
      </c>
      <c r="M43" s="84" t="s">
        <v>140</v>
      </c>
      <c r="N43" s="84" t="s">
        <v>290</v>
      </c>
      <c r="O43" s="84" t="s">
        <v>291</v>
      </c>
      <c r="P43" s="84" t="s">
        <v>120</v>
      </c>
      <c r="Q43" s="84" t="s">
        <v>120</v>
      </c>
      <c r="R43" s="84" t="s">
        <v>120</v>
      </c>
      <c r="S43" s="84" t="s">
        <v>120</v>
      </c>
      <c r="T43" s="85">
        <v>177014</v>
      </c>
    </row>
    <row r="44" spans="1:20" x14ac:dyDescent="0.15">
      <c r="A44" s="84" t="s">
        <v>107</v>
      </c>
      <c r="B44" s="84" t="s">
        <v>108</v>
      </c>
      <c r="C44" s="84" t="s">
        <v>109</v>
      </c>
      <c r="D44" s="84" t="s">
        <v>110</v>
      </c>
      <c r="E44" s="84" t="s">
        <v>111</v>
      </c>
      <c r="F44" s="84" t="s">
        <v>112</v>
      </c>
      <c r="G44" s="84" t="s">
        <v>113</v>
      </c>
      <c r="H44" s="84" t="s">
        <v>248</v>
      </c>
      <c r="I44" s="84" t="s">
        <v>249</v>
      </c>
      <c r="J44" s="84" t="s">
        <v>317</v>
      </c>
      <c r="K44" s="84" t="s">
        <v>318</v>
      </c>
      <c r="L44" s="84" t="s">
        <v>152</v>
      </c>
      <c r="M44" s="84" t="s">
        <v>153</v>
      </c>
      <c r="N44" s="84" t="s">
        <v>290</v>
      </c>
      <c r="O44" s="84" t="s">
        <v>291</v>
      </c>
      <c r="P44" s="84" t="s">
        <v>120</v>
      </c>
      <c r="Q44" s="84" t="s">
        <v>120</v>
      </c>
      <c r="R44" s="84" t="s">
        <v>120</v>
      </c>
      <c r="S44" s="84" t="s">
        <v>120</v>
      </c>
      <c r="T44" s="85">
        <v>195290</v>
      </c>
    </row>
    <row r="45" spans="1:20" x14ac:dyDescent="0.15">
      <c r="A45" s="84" t="s">
        <v>107</v>
      </c>
      <c r="B45" s="84" t="s">
        <v>108</v>
      </c>
      <c r="C45" s="84" t="s">
        <v>109</v>
      </c>
      <c r="D45" s="84" t="s">
        <v>110</v>
      </c>
      <c r="E45" s="84" t="s">
        <v>111</v>
      </c>
      <c r="F45" s="84" t="s">
        <v>112</v>
      </c>
      <c r="G45" s="84" t="s">
        <v>113</v>
      </c>
      <c r="H45" s="84" t="s">
        <v>248</v>
      </c>
      <c r="I45" s="84" t="s">
        <v>249</v>
      </c>
      <c r="J45" s="84" t="s">
        <v>317</v>
      </c>
      <c r="K45" s="84" t="s">
        <v>318</v>
      </c>
      <c r="L45" s="84" t="s">
        <v>121</v>
      </c>
      <c r="M45" s="84" t="s">
        <v>122</v>
      </c>
      <c r="N45" s="84" t="s">
        <v>290</v>
      </c>
      <c r="O45" s="84" t="s">
        <v>291</v>
      </c>
      <c r="P45" s="84" t="s">
        <v>120</v>
      </c>
      <c r="Q45" s="84" t="s">
        <v>120</v>
      </c>
      <c r="R45" s="84" t="s">
        <v>120</v>
      </c>
      <c r="S45" s="84" t="s">
        <v>120</v>
      </c>
      <c r="T45" s="85">
        <v>82690</v>
      </c>
    </row>
    <row r="46" spans="1:20" x14ac:dyDescent="0.15">
      <c r="A46" s="84" t="s">
        <v>107</v>
      </c>
      <c r="B46" s="84" t="s">
        <v>108</v>
      </c>
      <c r="C46" s="84" t="s">
        <v>109</v>
      </c>
      <c r="D46" s="84" t="s">
        <v>110</v>
      </c>
      <c r="E46" s="84" t="s">
        <v>111</v>
      </c>
      <c r="F46" s="84" t="s">
        <v>112</v>
      </c>
      <c r="G46" s="84" t="s">
        <v>113</v>
      </c>
      <c r="H46" s="84" t="s">
        <v>248</v>
      </c>
      <c r="I46" s="84" t="s">
        <v>249</v>
      </c>
      <c r="J46" s="84" t="s">
        <v>317</v>
      </c>
      <c r="K46" s="84" t="s">
        <v>318</v>
      </c>
      <c r="L46" s="84" t="s">
        <v>306</v>
      </c>
      <c r="M46" s="84" t="s">
        <v>307</v>
      </c>
      <c r="N46" s="84" t="s">
        <v>290</v>
      </c>
      <c r="O46" s="84" t="s">
        <v>291</v>
      </c>
      <c r="P46" s="84" t="s">
        <v>120</v>
      </c>
      <c r="Q46" s="84" t="s">
        <v>120</v>
      </c>
      <c r="R46" s="84" t="s">
        <v>120</v>
      </c>
      <c r="S46" s="84" t="s">
        <v>120</v>
      </c>
      <c r="T46" s="85">
        <v>386000</v>
      </c>
    </row>
    <row r="47" spans="1:20" hidden="1" x14ac:dyDescent="0.15">
      <c r="A47" s="84" t="s">
        <v>107</v>
      </c>
      <c r="B47" s="84" t="s">
        <v>108</v>
      </c>
      <c r="C47" s="84" t="s">
        <v>109</v>
      </c>
      <c r="D47" s="84" t="s">
        <v>110</v>
      </c>
      <c r="E47" s="84" t="s">
        <v>111</v>
      </c>
      <c r="F47" s="84" t="s">
        <v>112</v>
      </c>
      <c r="G47" s="84" t="s">
        <v>113</v>
      </c>
      <c r="H47" s="84" t="s">
        <v>248</v>
      </c>
      <c r="I47" s="84" t="s">
        <v>249</v>
      </c>
      <c r="J47" s="84" t="s">
        <v>319</v>
      </c>
      <c r="K47" s="84" t="s">
        <v>320</v>
      </c>
      <c r="L47" s="84" t="s">
        <v>312</v>
      </c>
      <c r="M47" s="84" t="s">
        <v>313</v>
      </c>
      <c r="N47" s="84" t="s">
        <v>254</v>
      </c>
      <c r="O47" s="84" t="s">
        <v>255</v>
      </c>
      <c r="P47" s="84" t="s">
        <v>120</v>
      </c>
      <c r="Q47" s="84" t="s">
        <v>120</v>
      </c>
      <c r="R47" s="84" t="s">
        <v>120</v>
      </c>
      <c r="S47" s="84" t="s">
        <v>120</v>
      </c>
      <c r="T47" s="85">
        <v>45000</v>
      </c>
    </row>
    <row r="48" spans="1:20" hidden="1" x14ac:dyDescent="0.15">
      <c r="A48" s="84" t="s">
        <v>107</v>
      </c>
      <c r="B48" s="84" t="s">
        <v>108</v>
      </c>
      <c r="C48" s="84" t="s">
        <v>109</v>
      </c>
      <c r="D48" s="84" t="s">
        <v>110</v>
      </c>
      <c r="E48" s="84" t="s">
        <v>111</v>
      </c>
      <c r="F48" s="84" t="s">
        <v>112</v>
      </c>
      <c r="G48" s="84" t="s">
        <v>113</v>
      </c>
      <c r="H48" s="84" t="s">
        <v>248</v>
      </c>
      <c r="I48" s="84" t="s">
        <v>249</v>
      </c>
      <c r="J48" s="84" t="s">
        <v>321</v>
      </c>
      <c r="K48" s="84" t="s">
        <v>322</v>
      </c>
      <c r="L48" s="84" t="s">
        <v>323</v>
      </c>
      <c r="M48" s="84" t="s">
        <v>322</v>
      </c>
      <c r="N48" s="84" t="s">
        <v>254</v>
      </c>
      <c r="O48" s="84" t="s">
        <v>255</v>
      </c>
      <c r="P48" s="84" t="s">
        <v>120</v>
      </c>
      <c r="Q48" s="84" t="s">
        <v>120</v>
      </c>
      <c r="R48" s="84" t="s">
        <v>120</v>
      </c>
      <c r="S48" s="84" t="s">
        <v>120</v>
      </c>
      <c r="T48" s="85">
        <v>260000</v>
      </c>
    </row>
    <row r="49" spans="1:20" x14ac:dyDescent="0.15">
      <c r="A49" s="84" t="s">
        <v>107</v>
      </c>
      <c r="B49" s="84" t="s">
        <v>108</v>
      </c>
      <c r="C49" s="84" t="s">
        <v>109</v>
      </c>
      <c r="D49" s="84" t="s">
        <v>110</v>
      </c>
      <c r="E49" s="84" t="s">
        <v>111</v>
      </c>
      <c r="F49" s="84" t="s">
        <v>112</v>
      </c>
      <c r="G49" s="84" t="s">
        <v>113</v>
      </c>
      <c r="H49" s="84" t="s">
        <v>248</v>
      </c>
      <c r="I49" s="84" t="s">
        <v>249</v>
      </c>
      <c r="J49" s="84" t="s">
        <v>324</v>
      </c>
      <c r="K49" s="84" t="s">
        <v>325</v>
      </c>
      <c r="L49" s="84" t="s">
        <v>150</v>
      </c>
      <c r="M49" s="84" t="s">
        <v>151</v>
      </c>
      <c r="N49" s="84" t="s">
        <v>290</v>
      </c>
      <c r="O49" s="84" t="s">
        <v>291</v>
      </c>
      <c r="P49" s="84" t="s">
        <v>120</v>
      </c>
      <c r="Q49" s="84" t="s">
        <v>120</v>
      </c>
      <c r="R49" s="84" t="s">
        <v>120</v>
      </c>
      <c r="S49" s="84" t="s">
        <v>120</v>
      </c>
      <c r="T49" s="85">
        <v>49199</v>
      </c>
    </row>
    <row r="50" spans="1:20" x14ac:dyDescent="0.15">
      <c r="A50" s="84" t="s">
        <v>107</v>
      </c>
      <c r="B50" s="84" t="s">
        <v>108</v>
      </c>
      <c r="C50" s="84" t="s">
        <v>109</v>
      </c>
      <c r="D50" s="84" t="s">
        <v>110</v>
      </c>
      <c r="E50" s="84" t="s">
        <v>111</v>
      </c>
      <c r="F50" s="84" t="s">
        <v>112</v>
      </c>
      <c r="G50" s="84" t="s">
        <v>113</v>
      </c>
      <c r="H50" s="84" t="s">
        <v>248</v>
      </c>
      <c r="I50" s="84" t="s">
        <v>249</v>
      </c>
      <c r="J50" s="84" t="s">
        <v>324</v>
      </c>
      <c r="K50" s="84" t="s">
        <v>325</v>
      </c>
      <c r="L50" s="84" t="s">
        <v>139</v>
      </c>
      <c r="M50" s="84" t="s">
        <v>140</v>
      </c>
      <c r="N50" s="84" t="s">
        <v>290</v>
      </c>
      <c r="O50" s="84" t="s">
        <v>291</v>
      </c>
      <c r="P50" s="84" t="s">
        <v>120</v>
      </c>
      <c r="Q50" s="84" t="s">
        <v>120</v>
      </c>
      <c r="R50" s="84" t="s">
        <v>120</v>
      </c>
      <c r="S50" s="84" t="s">
        <v>120</v>
      </c>
      <c r="T50" s="85">
        <v>17220</v>
      </c>
    </row>
    <row r="51" spans="1:20" x14ac:dyDescent="0.15">
      <c r="A51" s="84" t="s">
        <v>107</v>
      </c>
      <c r="B51" s="84" t="s">
        <v>108</v>
      </c>
      <c r="C51" s="84" t="s">
        <v>109</v>
      </c>
      <c r="D51" s="84" t="s">
        <v>110</v>
      </c>
      <c r="E51" s="84" t="s">
        <v>111</v>
      </c>
      <c r="F51" s="84" t="s">
        <v>112</v>
      </c>
      <c r="G51" s="84" t="s">
        <v>113</v>
      </c>
      <c r="H51" s="84" t="s">
        <v>248</v>
      </c>
      <c r="I51" s="84" t="s">
        <v>249</v>
      </c>
      <c r="J51" s="84" t="s">
        <v>324</v>
      </c>
      <c r="K51" s="84" t="s">
        <v>325</v>
      </c>
      <c r="L51" s="84" t="s">
        <v>152</v>
      </c>
      <c r="M51" s="84" t="s">
        <v>153</v>
      </c>
      <c r="N51" s="84" t="s">
        <v>290</v>
      </c>
      <c r="O51" s="84" t="s">
        <v>291</v>
      </c>
      <c r="P51" s="84" t="s">
        <v>120</v>
      </c>
      <c r="Q51" s="84" t="s">
        <v>120</v>
      </c>
      <c r="R51" s="84" t="s">
        <v>120</v>
      </c>
      <c r="S51" s="84" t="s">
        <v>120</v>
      </c>
      <c r="T51" s="85">
        <v>22380</v>
      </c>
    </row>
    <row r="52" spans="1:20" x14ac:dyDescent="0.15">
      <c r="A52" s="84" t="s">
        <v>107</v>
      </c>
      <c r="B52" s="84" t="s">
        <v>108</v>
      </c>
      <c r="C52" s="84" t="s">
        <v>109</v>
      </c>
      <c r="D52" s="84" t="s">
        <v>110</v>
      </c>
      <c r="E52" s="84" t="s">
        <v>111</v>
      </c>
      <c r="F52" s="84" t="s">
        <v>112</v>
      </c>
      <c r="G52" s="84" t="s">
        <v>113</v>
      </c>
      <c r="H52" s="84" t="s">
        <v>248</v>
      </c>
      <c r="I52" s="84" t="s">
        <v>249</v>
      </c>
      <c r="J52" s="84" t="s">
        <v>324</v>
      </c>
      <c r="K52" s="84" t="s">
        <v>325</v>
      </c>
      <c r="L52" s="84" t="s">
        <v>121</v>
      </c>
      <c r="M52" s="84" t="s">
        <v>122</v>
      </c>
      <c r="N52" s="84" t="s">
        <v>290</v>
      </c>
      <c r="O52" s="84" t="s">
        <v>291</v>
      </c>
      <c r="P52" s="84" t="s">
        <v>120</v>
      </c>
      <c r="Q52" s="84" t="s">
        <v>120</v>
      </c>
      <c r="R52" s="84" t="s">
        <v>120</v>
      </c>
      <c r="S52" s="84" t="s">
        <v>120</v>
      </c>
      <c r="T52" s="85">
        <v>23100</v>
      </c>
    </row>
    <row r="53" spans="1:20" x14ac:dyDescent="0.15">
      <c r="A53" s="84" t="s">
        <v>107</v>
      </c>
      <c r="B53" s="84" t="s">
        <v>108</v>
      </c>
      <c r="C53" s="84" t="s">
        <v>109</v>
      </c>
      <c r="D53" s="84" t="s">
        <v>110</v>
      </c>
      <c r="E53" s="84" t="s">
        <v>111</v>
      </c>
      <c r="F53" s="84" t="s">
        <v>112</v>
      </c>
      <c r="G53" s="84" t="s">
        <v>113</v>
      </c>
      <c r="H53" s="84" t="s">
        <v>248</v>
      </c>
      <c r="I53" s="84" t="s">
        <v>249</v>
      </c>
      <c r="J53" s="84" t="s">
        <v>324</v>
      </c>
      <c r="K53" s="84" t="s">
        <v>325</v>
      </c>
      <c r="L53" s="84" t="s">
        <v>306</v>
      </c>
      <c r="M53" s="84" t="s">
        <v>307</v>
      </c>
      <c r="N53" s="84" t="s">
        <v>290</v>
      </c>
      <c r="O53" s="84" t="s">
        <v>291</v>
      </c>
      <c r="P53" s="84" t="s">
        <v>120</v>
      </c>
      <c r="Q53" s="84" t="s">
        <v>120</v>
      </c>
      <c r="R53" s="84" t="s">
        <v>120</v>
      </c>
      <c r="S53" s="84" t="s">
        <v>120</v>
      </c>
      <c r="T53" s="85">
        <v>78330</v>
      </c>
    </row>
    <row r="54" spans="1:20" x14ac:dyDescent="0.15">
      <c r="A54" s="84" t="s">
        <v>107</v>
      </c>
      <c r="B54" s="84" t="s">
        <v>108</v>
      </c>
      <c r="C54" s="84" t="s">
        <v>109</v>
      </c>
      <c r="D54" s="84" t="s">
        <v>110</v>
      </c>
      <c r="E54" s="84" t="s">
        <v>111</v>
      </c>
      <c r="F54" s="84" t="s">
        <v>112</v>
      </c>
      <c r="G54" s="84" t="s">
        <v>113</v>
      </c>
      <c r="H54" s="84" t="s">
        <v>248</v>
      </c>
      <c r="I54" s="84" t="s">
        <v>249</v>
      </c>
      <c r="J54" s="84" t="s">
        <v>326</v>
      </c>
      <c r="K54" s="84" t="s">
        <v>327</v>
      </c>
      <c r="L54" s="84" t="s">
        <v>150</v>
      </c>
      <c r="M54" s="84" t="s">
        <v>151</v>
      </c>
      <c r="N54" s="84" t="s">
        <v>290</v>
      </c>
      <c r="O54" s="84" t="s">
        <v>291</v>
      </c>
      <c r="P54" s="84" t="s">
        <v>120</v>
      </c>
      <c r="Q54" s="84" t="s">
        <v>120</v>
      </c>
      <c r="R54" s="84" t="s">
        <v>120</v>
      </c>
      <c r="S54" s="84" t="s">
        <v>120</v>
      </c>
      <c r="T54" s="85">
        <v>62840</v>
      </c>
    </row>
    <row r="55" spans="1:20" x14ac:dyDescent="0.15">
      <c r="A55" s="84" t="s">
        <v>107</v>
      </c>
      <c r="B55" s="84" t="s">
        <v>108</v>
      </c>
      <c r="C55" s="84" t="s">
        <v>109</v>
      </c>
      <c r="D55" s="84" t="s">
        <v>110</v>
      </c>
      <c r="E55" s="84" t="s">
        <v>111</v>
      </c>
      <c r="F55" s="84" t="s">
        <v>112</v>
      </c>
      <c r="G55" s="84" t="s">
        <v>113</v>
      </c>
      <c r="H55" s="84" t="s">
        <v>248</v>
      </c>
      <c r="I55" s="84" t="s">
        <v>249</v>
      </c>
      <c r="J55" s="84" t="s">
        <v>326</v>
      </c>
      <c r="K55" s="84" t="s">
        <v>327</v>
      </c>
      <c r="L55" s="84" t="s">
        <v>139</v>
      </c>
      <c r="M55" s="84" t="s">
        <v>140</v>
      </c>
      <c r="N55" s="84" t="s">
        <v>290</v>
      </c>
      <c r="O55" s="84" t="s">
        <v>291</v>
      </c>
      <c r="P55" s="84" t="s">
        <v>120</v>
      </c>
      <c r="Q55" s="84" t="s">
        <v>120</v>
      </c>
      <c r="R55" s="84" t="s">
        <v>120</v>
      </c>
      <c r="S55" s="84" t="s">
        <v>120</v>
      </c>
      <c r="T55" s="85">
        <v>21994</v>
      </c>
    </row>
    <row r="56" spans="1:20" x14ac:dyDescent="0.15">
      <c r="A56" s="84" t="s">
        <v>107</v>
      </c>
      <c r="B56" s="84" t="s">
        <v>108</v>
      </c>
      <c r="C56" s="84" t="s">
        <v>109</v>
      </c>
      <c r="D56" s="84" t="s">
        <v>110</v>
      </c>
      <c r="E56" s="84" t="s">
        <v>111</v>
      </c>
      <c r="F56" s="84" t="s">
        <v>112</v>
      </c>
      <c r="G56" s="84" t="s">
        <v>113</v>
      </c>
      <c r="H56" s="84" t="s">
        <v>248</v>
      </c>
      <c r="I56" s="84" t="s">
        <v>249</v>
      </c>
      <c r="J56" s="84" t="s">
        <v>326</v>
      </c>
      <c r="K56" s="84" t="s">
        <v>327</v>
      </c>
      <c r="L56" s="84" t="s">
        <v>152</v>
      </c>
      <c r="M56" s="84" t="s">
        <v>153</v>
      </c>
      <c r="N56" s="84" t="s">
        <v>290</v>
      </c>
      <c r="O56" s="84" t="s">
        <v>291</v>
      </c>
      <c r="P56" s="84" t="s">
        <v>120</v>
      </c>
      <c r="Q56" s="84" t="s">
        <v>120</v>
      </c>
      <c r="R56" s="84" t="s">
        <v>120</v>
      </c>
      <c r="S56" s="84" t="s">
        <v>120</v>
      </c>
      <c r="T56" s="85">
        <v>16770</v>
      </c>
    </row>
    <row r="57" spans="1:20" x14ac:dyDescent="0.15">
      <c r="A57" s="84" t="s">
        <v>107</v>
      </c>
      <c r="B57" s="84" t="s">
        <v>108</v>
      </c>
      <c r="C57" s="84" t="s">
        <v>109</v>
      </c>
      <c r="D57" s="84" t="s">
        <v>110</v>
      </c>
      <c r="E57" s="84" t="s">
        <v>111</v>
      </c>
      <c r="F57" s="84" t="s">
        <v>112</v>
      </c>
      <c r="G57" s="84" t="s">
        <v>113</v>
      </c>
      <c r="H57" s="84" t="s">
        <v>248</v>
      </c>
      <c r="I57" s="84" t="s">
        <v>249</v>
      </c>
      <c r="J57" s="84" t="s">
        <v>326</v>
      </c>
      <c r="K57" s="84" t="s">
        <v>327</v>
      </c>
      <c r="L57" s="84" t="s">
        <v>121</v>
      </c>
      <c r="M57" s="84" t="s">
        <v>122</v>
      </c>
      <c r="N57" s="84" t="s">
        <v>290</v>
      </c>
      <c r="O57" s="84" t="s">
        <v>291</v>
      </c>
      <c r="P57" s="84" t="s">
        <v>120</v>
      </c>
      <c r="Q57" s="84" t="s">
        <v>120</v>
      </c>
      <c r="R57" s="84" t="s">
        <v>120</v>
      </c>
      <c r="S57" s="84" t="s">
        <v>120</v>
      </c>
      <c r="T57" s="85">
        <v>15250</v>
      </c>
    </row>
    <row r="58" spans="1:20" x14ac:dyDescent="0.15">
      <c r="A58" s="84" t="s">
        <v>107</v>
      </c>
      <c r="B58" s="84" t="s">
        <v>108</v>
      </c>
      <c r="C58" s="84" t="s">
        <v>109</v>
      </c>
      <c r="D58" s="84" t="s">
        <v>110</v>
      </c>
      <c r="E58" s="84" t="s">
        <v>111</v>
      </c>
      <c r="F58" s="84" t="s">
        <v>112</v>
      </c>
      <c r="G58" s="84" t="s">
        <v>113</v>
      </c>
      <c r="H58" s="84" t="s">
        <v>248</v>
      </c>
      <c r="I58" s="84" t="s">
        <v>249</v>
      </c>
      <c r="J58" s="84" t="s">
        <v>326</v>
      </c>
      <c r="K58" s="84" t="s">
        <v>327</v>
      </c>
      <c r="L58" s="84" t="s">
        <v>306</v>
      </c>
      <c r="M58" s="84" t="s">
        <v>307</v>
      </c>
      <c r="N58" s="84" t="s">
        <v>290</v>
      </c>
      <c r="O58" s="84" t="s">
        <v>291</v>
      </c>
      <c r="P58" s="84" t="s">
        <v>120</v>
      </c>
      <c r="Q58" s="84" t="s">
        <v>120</v>
      </c>
      <c r="R58" s="84" t="s">
        <v>120</v>
      </c>
      <c r="S58" s="84" t="s">
        <v>120</v>
      </c>
      <c r="T58" s="85">
        <v>53080</v>
      </c>
    </row>
    <row r="59" spans="1:20" x14ac:dyDescent="0.15">
      <c r="A59" s="84" t="s">
        <v>107</v>
      </c>
      <c r="B59" s="84" t="s">
        <v>108</v>
      </c>
      <c r="C59" s="84" t="s">
        <v>109</v>
      </c>
      <c r="D59" s="84" t="s">
        <v>110</v>
      </c>
      <c r="E59" s="84" t="s">
        <v>111</v>
      </c>
      <c r="F59" s="84" t="s">
        <v>112</v>
      </c>
      <c r="G59" s="84" t="s">
        <v>113</v>
      </c>
      <c r="H59" s="84" t="s">
        <v>248</v>
      </c>
      <c r="I59" s="84" t="s">
        <v>249</v>
      </c>
      <c r="J59" s="84" t="s">
        <v>328</v>
      </c>
      <c r="K59" s="84" t="s">
        <v>329</v>
      </c>
      <c r="L59" s="84" t="s">
        <v>150</v>
      </c>
      <c r="M59" s="84" t="s">
        <v>151</v>
      </c>
      <c r="N59" s="84" t="s">
        <v>290</v>
      </c>
      <c r="O59" s="84" t="s">
        <v>291</v>
      </c>
      <c r="P59" s="84" t="s">
        <v>120</v>
      </c>
      <c r="Q59" s="84" t="s">
        <v>120</v>
      </c>
      <c r="R59" s="84" t="s">
        <v>120</v>
      </c>
      <c r="S59" s="84" t="s">
        <v>120</v>
      </c>
      <c r="T59" s="85">
        <v>28470</v>
      </c>
    </row>
    <row r="60" spans="1:20" x14ac:dyDescent="0.15">
      <c r="A60" s="84" t="s">
        <v>107</v>
      </c>
      <c r="B60" s="84" t="s">
        <v>108</v>
      </c>
      <c r="C60" s="84" t="s">
        <v>109</v>
      </c>
      <c r="D60" s="84" t="s">
        <v>110</v>
      </c>
      <c r="E60" s="84" t="s">
        <v>111</v>
      </c>
      <c r="F60" s="84" t="s">
        <v>112</v>
      </c>
      <c r="G60" s="84" t="s">
        <v>113</v>
      </c>
      <c r="H60" s="84" t="s">
        <v>248</v>
      </c>
      <c r="I60" s="84" t="s">
        <v>249</v>
      </c>
      <c r="J60" s="84" t="s">
        <v>328</v>
      </c>
      <c r="K60" s="84" t="s">
        <v>329</v>
      </c>
      <c r="L60" s="84" t="s">
        <v>139</v>
      </c>
      <c r="M60" s="84" t="s">
        <v>140</v>
      </c>
      <c r="N60" s="84" t="s">
        <v>290</v>
      </c>
      <c r="O60" s="84" t="s">
        <v>291</v>
      </c>
      <c r="P60" s="84" t="s">
        <v>120</v>
      </c>
      <c r="Q60" s="84" t="s">
        <v>120</v>
      </c>
      <c r="R60" s="84" t="s">
        <v>120</v>
      </c>
      <c r="S60" s="84" t="s">
        <v>120</v>
      </c>
      <c r="T60" s="85">
        <v>9965</v>
      </c>
    </row>
    <row r="61" spans="1:20" x14ac:dyDescent="0.15">
      <c r="A61" s="84" t="s">
        <v>107</v>
      </c>
      <c r="B61" s="84" t="s">
        <v>108</v>
      </c>
      <c r="C61" s="84" t="s">
        <v>109</v>
      </c>
      <c r="D61" s="84" t="s">
        <v>110</v>
      </c>
      <c r="E61" s="84" t="s">
        <v>111</v>
      </c>
      <c r="F61" s="84" t="s">
        <v>112</v>
      </c>
      <c r="G61" s="84" t="s">
        <v>113</v>
      </c>
      <c r="H61" s="84" t="s">
        <v>248</v>
      </c>
      <c r="I61" s="84" t="s">
        <v>249</v>
      </c>
      <c r="J61" s="84" t="s">
        <v>328</v>
      </c>
      <c r="K61" s="84" t="s">
        <v>329</v>
      </c>
      <c r="L61" s="84" t="s">
        <v>152</v>
      </c>
      <c r="M61" s="84" t="s">
        <v>153</v>
      </c>
      <c r="N61" s="84" t="s">
        <v>290</v>
      </c>
      <c r="O61" s="84" t="s">
        <v>291</v>
      </c>
      <c r="P61" s="84" t="s">
        <v>120</v>
      </c>
      <c r="Q61" s="84" t="s">
        <v>120</v>
      </c>
      <c r="R61" s="84" t="s">
        <v>120</v>
      </c>
      <c r="S61" s="84" t="s">
        <v>120</v>
      </c>
      <c r="T61" s="85">
        <v>45670</v>
      </c>
    </row>
    <row r="62" spans="1:20" x14ac:dyDescent="0.15">
      <c r="A62" s="84" t="s">
        <v>107</v>
      </c>
      <c r="B62" s="84" t="s">
        <v>108</v>
      </c>
      <c r="C62" s="84" t="s">
        <v>109</v>
      </c>
      <c r="D62" s="84" t="s">
        <v>110</v>
      </c>
      <c r="E62" s="84" t="s">
        <v>111</v>
      </c>
      <c r="F62" s="84" t="s">
        <v>112</v>
      </c>
      <c r="G62" s="84" t="s">
        <v>113</v>
      </c>
      <c r="H62" s="84" t="s">
        <v>248</v>
      </c>
      <c r="I62" s="84" t="s">
        <v>249</v>
      </c>
      <c r="J62" s="84" t="s">
        <v>328</v>
      </c>
      <c r="K62" s="84" t="s">
        <v>329</v>
      </c>
      <c r="L62" s="84" t="s">
        <v>121</v>
      </c>
      <c r="M62" s="84" t="s">
        <v>122</v>
      </c>
      <c r="N62" s="84" t="s">
        <v>290</v>
      </c>
      <c r="O62" s="84" t="s">
        <v>291</v>
      </c>
      <c r="P62" s="84" t="s">
        <v>120</v>
      </c>
      <c r="Q62" s="84" t="s">
        <v>120</v>
      </c>
      <c r="R62" s="84" t="s">
        <v>120</v>
      </c>
      <c r="S62" s="84" t="s">
        <v>120</v>
      </c>
      <c r="T62" s="85">
        <v>14450</v>
      </c>
    </row>
    <row r="63" spans="1:20" x14ac:dyDescent="0.15">
      <c r="A63" s="84" t="s">
        <v>107</v>
      </c>
      <c r="B63" s="84" t="s">
        <v>108</v>
      </c>
      <c r="C63" s="84" t="s">
        <v>109</v>
      </c>
      <c r="D63" s="84" t="s">
        <v>110</v>
      </c>
      <c r="E63" s="84" t="s">
        <v>111</v>
      </c>
      <c r="F63" s="84" t="s">
        <v>112</v>
      </c>
      <c r="G63" s="84" t="s">
        <v>113</v>
      </c>
      <c r="H63" s="84" t="s">
        <v>248</v>
      </c>
      <c r="I63" s="84" t="s">
        <v>249</v>
      </c>
      <c r="J63" s="84" t="s">
        <v>328</v>
      </c>
      <c r="K63" s="84" t="s">
        <v>329</v>
      </c>
      <c r="L63" s="84" t="s">
        <v>306</v>
      </c>
      <c r="M63" s="84" t="s">
        <v>307</v>
      </c>
      <c r="N63" s="84" t="s">
        <v>290</v>
      </c>
      <c r="O63" s="84" t="s">
        <v>291</v>
      </c>
      <c r="P63" s="84" t="s">
        <v>120</v>
      </c>
      <c r="Q63" s="84" t="s">
        <v>120</v>
      </c>
      <c r="R63" s="84" t="s">
        <v>120</v>
      </c>
      <c r="S63" s="84" t="s">
        <v>120</v>
      </c>
      <c r="T63" s="85">
        <v>157790</v>
      </c>
    </row>
    <row r="64" spans="1:20" x14ac:dyDescent="0.15">
      <c r="A64" s="84" t="s">
        <v>107</v>
      </c>
      <c r="B64" s="84" t="s">
        <v>108</v>
      </c>
      <c r="C64" s="84" t="s">
        <v>109</v>
      </c>
      <c r="D64" s="84" t="s">
        <v>110</v>
      </c>
      <c r="E64" s="84" t="s">
        <v>111</v>
      </c>
      <c r="F64" s="84" t="s">
        <v>112</v>
      </c>
      <c r="G64" s="84" t="s">
        <v>113</v>
      </c>
      <c r="H64" s="84" t="s">
        <v>248</v>
      </c>
      <c r="I64" s="84" t="s">
        <v>249</v>
      </c>
      <c r="J64" s="84" t="s">
        <v>330</v>
      </c>
      <c r="K64" s="84" t="s">
        <v>331</v>
      </c>
      <c r="L64" s="84" t="s">
        <v>150</v>
      </c>
      <c r="M64" s="84" t="s">
        <v>151</v>
      </c>
      <c r="N64" s="84" t="s">
        <v>290</v>
      </c>
      <c r="O64" s="84" t="s">
        <v>291</v>
      </c>
      <c r="P64" s="84" t="s">
        <v>120</v>
      </c>
      <c r="Q64" s="84" t="s">
        <v>120</v>
      </c>
      <c r="R64" s="84" t="s">
        <v>120</v>
      </c>
      <c r="S64" s="84" t="s">
        <v>120</v>
      </c>
      <c r="T64" s="85">
        <v>238964</v>
      </c>
    </row>
    <row r="65" spans="1:20" x14ac:dyDescent="0.15">
      <c r="A65" s="84" t="s">
        <v>107</v>
      </c>
      <c r="B65" s="84" t="s">
        <v>108</v>
      </c>
      <c r="C65" s="84" t="s">
        <v>109</v>
      </c>
      <c r="D65" s="84" t="s">
        <v>110</v>
      </c>
      <c r="E65" s="84" t="s">
        <v>111</v>
      </c>
      <c r="F65" s="84" t="s">
        <v>112</v>
      </c>
      <c r="G65" s="84" t="s">
        <v>113</v>
      </c>
      <c r="H65" s="84" t="s">
        <v>248</v>
      </c>
      <c r="I65" s="84" t="s">
        <v>249</v>
      </c>
      <c r="J65" s="84" t="s">
        <v>330</v>
      </c>
      <c r="K65" s="84" t="s">
        <v>331</v>
      </c>
      <c r="L65" s="84" t="s">
        <v>139</v>
      </c>
      <c r="M65" s="84" t="s">
        <v>140</v>
      </c>
      <c r="N65" s="84" t="s">
        <v>290</v>
      </c>
      <c r="O65" s="84" t="s">
        <v>291</v>
      </c>
      <c r="P65" s="84" t="s">
        <v>120</v>
      </c>
      <c r="Q65" s="84" t="s">
        <v>120</v>
      </c>
      <c r="R65" s="84" t="s">
        <v>120</v>
      </c>
      <c r="S65" s="84" t="s">
        <v>120</v>
      </c>
      <c r="T65" s="85">
        <v>83637</v>
      </c>
    </row>
    <row r="66" spans="1:20" x14ac:dyDescent="0.15">
      <c r="A66" s="84" t="s">
        <v>107</v>
      </c>
      <c r="B66" s="84" t="s">
        <v>108</v>
      </c>
      <c r="C66" s="84" t="s">
        <v>109</v>
      </c>
      <c r="D66" s="84" t="s">
        <v>110</v>
      </c>
      <c r="E66" s="84" t="s">
        <v>111</v>
      </c>
      <c r="F66" s="84" t="s">
        <v>112</v>
      </c>
      <c r="G66" s="84" t="s">
        <v>113</v>
      </c>
      <c r="H66" s="84" t="s">
        <v>248</v>
      </c>
      <c r="I66" s="84" t="s">
        <v>249</v>
      </c>
      <c r="J66" s="84" t="s">
        <v>330</v>
      </c>
      <c r="K66" s="84" t="s">
        <v>331</v>
      </c>
      <c r="L66" s="84" t="s">
        <v>152</v>
      </c>
      <c r="M66" s="84" t="s">
        <v>153</v>
      </c>
      <c r="N66" s="84" t="s">
        <v>290</v>
      </c>
      <c r="O66" s="84" t="s">
        <v>291</v>
      </c>
      <c r="P66" s="84" t="s">
        <v>120</v>
      </c>
      <c r="Q66" s="84" t="s">
        <v>120</v>
      </c>
      <c r="R66" s="84" t="s">
        <v>120</v>
      </c>
      <c r="S66" s="84" t="s">
        <v>120</v>
      </c>
      <c r="T66" s="85">
        <v>176936</v>
      </c>
    </row>
    <row r="67" spans="1:20" x14ac:dyDescent="0.15">
      <c r="A67" s="84" t="s">
        <v>107</v>
      </c>
      <c r="B67" s="84" t="s">
        <v>108</v>
      </c>
      <c r="C67" s="84" t="s">
        <v>109</v>
      </c>
      <c r="D67" s="84" t="s">
        <v>110</v>
      </c>
      <c r="E67" s="84" t="s">
        <v>111</v>
      </c>
      <c r="F67" s="84" t="s">
        <v>112</v>
      </c>
      <c r="G67" s="84" t="s">
        <v>113</v>
      </c>
      <c r="H67" s="84" t="s">
        <v>248</v>
      </c>
      <c r="I67" s="84" t="s">
        <v>249</v>
      </c>
      <c r="J67" s="84" t="s">
        <v>330</v>
      </c>
      <c r="K67" s="84" t="s">
        <v>331</v>
      </c>
      <c r="L67" s="84" t="s">
        <v>121</v>
      </c>
      <c r="M67" s="84" t="s">
        <v>122</v>
      </c>
      <c r="N67" s="84" t="s">
        <v>290</v>
      </c>
      <c r="O67" s="84" t="s">
        <v>291</v>
      </c>
      <c r="P67" s="84" t="s">
        <v>120</v>
      </c>
      <c r="Q67" s="84" t="s">
        <v>120</v>
      </c>
      <c r="R67" s="84" t="s">
        <v>120</v>
      </c>
      <c r="S67" s="84" t="s">
        <v>120</v>
      </c>
      <c r="T67" s="85">
        <v>59055</v>
      </c>
    </row>
    <row r="68" spans="1:20" x14ac:dyDescent="0.15">
      <c r="A68" s="84" t="s">
        <v>107</v>
      </c>
      <c r="B68" s="84" t="s">
        <v>108</v>
      </c>
      <c r="C68" s="84" t="s">
        <v>109</v>
      </c>
      <c r="D68" s="84" t="s">
        <v>110</v>
      </c>
      <c r="E68" s="84" t="s">
        <v>111</v>
      </c>
      <c r="F68" s="84" t="s">
        <v>112</v>
      </c>
      <c r="G68" s="84" t="s">
        <v>113</v>
      </c>
      <c r="H68" s="84" t="s">
        <v>248</v>
      </c>
      <c r="I68" s="84" t="s">
        <v>249</v>
      </c>
      <c r="J68" s="84" t="s">
        <v>330</v>
      </c>
      <c r="K68" s="84" t="s">
        <v>331</v>
      </c>
      <c r="L68" s="84" t="s">
        <v>306</v>
      </c>
      <c r="M68" s="84" t="s">
        <v>307</v>
      </c>
      <c r="N68" s="84" t="s">
        <v>290</v>
      </c>
      <c r="O68" s="84" t="s">
        <v>291</v>
      </c>
      <c r="P68" s="84" t="s">
        <v>120</v>
      </c>
      <c r="Q68" s="84" t="s">
        <v>120</v>
      </c>
      <c r="R68" s="84" t="s">
        <v>120</v>
      </c>
      <c r="S68" s="84" t="s">
        <v>120</v>
      </c>
      <c r="T68" s="85">
        <v>350000</v>
      </c>
    </row>
    <row r="69" spans="1:20" hidden="1" x14ac:dyDescent="0.15">
      <c r="A69" s="84" t="s">
        <v>107</v>
      </c>
      <c r="B69" s="84" t="s">
        <v>108</v>
      </c>
      <c r="C69" s="84" t="s">
        <v>109</v>
      </c>
      <c r="D69" s="84" t="s">
        <v>110</v>
      </c>
      <c r="E69" s="84" t="s">
        <v>111</v>
      </c>
      <c r="F69" s="84" t="s">
        <v>112</v>
      </c>
      <c r="G69" s="84" t="s">
        <v>113</v>
      </c>
      <c r="H69" s="84" t="s">
        <v>248</v>
      </c>
      <c r="I69" s="84" t="s">
        <v>249</v>
      </c>
      <c r="J69" s="84" t="s">
        <v>332</v>
      </c>
      <c r="K69" s="84" t="s">
        <v>333</v>
      </c>
      <c r="L69" s="84" t="s">
        <v>334</v>
      </c>
      <c r="M69" s="84" t="s">
        <v>333</v>
      </c>
      <c r="N69" s="84" t="s">
        <v>254</v>
      </c>
      <c r="O69" s="84" t="s">
        <v>255</v>
      </c>
      <c r="P69" s="84" t="s">
        <v>120</v>
      </c>
      <c r="Q69" s="84" t="s">
        <v>120</v>
      </c>
      <c r="R69" s="84" t="s">
        <v>120</v>
      </c>
      <c r="S69" s="84" t="s">
        <v>120</v>
      </c>
      <c r="T69" s="85">
        <v>42000</v>
      </c>
    </row>
    <row r="70" spans="1:20" hidden="1" x14ac:dyDescent="0.15">
      <c r="A70" s="84" t="s">
        <v>107</v>
      </c>
      <c r="B70" s="84" t="s">
        <v>108</v>
      </c>
      <c r="C70" s="84" t="s">
        <v>109</v>
      </c>
      <c r="D70" s="84" t="s">
        <v>110</v>
      </c>
      <c r="E70" s="84" t="s">
        <v>111</v>
      </c>
      <c r="F70" s="84" t="s">
        <v>112</v>
      </c>
      <c r="G70" s="84" t="s">
        <v>113</v>
      </c>
      <c r="H70" s="84" t="s">
        <v>248</v>
      </c>
      <c r="I70" s="84" t="s">
        <v>249</v>
      </c>
      <c r="J70" s="84" t="s">
        <v>335</v>
      </c>
      <c r="K70" s="84" t="s">
        <v>336</v>
      </c>
      <c r="L70" s="84" t="s">
        <v>337</v>
      </c>
      <c r="M70" s="84" t="s">
        <v>338</v>
      </c>
      <c r="N70" s="84" t="s">
        <v>254</v>
      </c>
      <c r="O70" s="84" t="s">
        <v>255</v>
      </c>
      <c r="P70" s="84" t="s">
        <v>120</v>
      </c>
      <c r="Q70" s="84" t="s">
        <v>120</v>
      </c>
      <c r="R70" s="84" t="s">
        <v>120</v>
      </c>
      <c r="S70" s="84" t="s">
        <v>120</v>
      </c>
      <c r="T70" s="85">
        <v>6000</v>
      </c>
    </row>
    <row r="71" spans="1:20" x14ac:dyDescent="0.15">
      <c r="A71" s="84" t="s">
        <v>107</v>
      </c>
      <c r="B71" s="84" t="s">
        <v>108</v>
      </c>
      <c r="C71" s="84" t="s">
        <v>109</v>
      </c>
      <c r="D71" s="84" t="s">
        <v>110</v>
      </c>
      <c r="E71" s="84" t="s">
        <v>111</v>
      </c>
      <c r="F71" s="84" t="s">
        <v>112</v>
      </c>
      <c r="G71" s="84" t="s">
        <v>113</v>
      </c>
      <c r="H71" s="84" t="s">
        <v>248</v>
      </c>
      <c r="I71" s="84" t="s">
        <v>249</v>
      </c>
      <c r="J71" s="84" t="s">
        <v>339</v>
      </c>
      <c r="K71" s="84" t="s">
        <v>340</v>
      </c>
      <c r="L71" s="84" t="s">
        <v>150</v>
      </c>
      <c r="M71" s="84" t="s">
        <v>151</v>
      </c>
      <c r="N71" s="84" t="s">
        <v>290</v>
      </c>
      <c r="O71" s="84" t="s">
        <v>291</v>
      </c>
      <c r="P71" s="84" t="s">
        <v>120</v>
      </c>
      <c r="Q71" s="84" t="s">
        <v>120</v>
      </c>
      <c r="R71" s="84" t="s">
        <v>120</v>
      </c>
      <c r="S71" s="84" t="s">
        <v>120</v>
      </c>
      <c r="T71" s="85">
        <v>13741</v>
      </c>
    </row>
    <row r="72" spans="1:20" x14ac:dyDescent="0.15">
      <c r="A72" s="84" t="s">
        <v>107</v>
      </c>
      <c r="B72" s="84" t="s">
        <v>108</v>
      </c>
      <c r="C72" s="84" t="s">
        <v>109</v>
      </c>
      <c r="D72" s="84" t="s">
        <v>110</v>
      </c>
      <c r="E72" s="84" t="s">
        <v>111</v>
      </c>
      <c r="F72" s="84" t="s">
        <v>112</v>
      </c>
      <c r="G72" s="84" t="s">
        <v>113</v>
      </c>
      <c r="H72" s="84" t="s">
        <v>248</v>
      </c>
      <c r="I72" s="84" t="s">
        <v>249</v>
      </c>
      <c r="J72" s="84" t="s">
        <v>339</v>
      </c>
      <c r="K72" s="84" t="s">
        <v>340</v>
      </c>
      <c r="L72" s="84" t="s">
        <v>139</v>
      </c>
      <c r="M72" s="84" t="s">
        <v>140</v>
      </c>
      <c r="N72" s="84" t="s">
        <v>290</v>
      </c>
      <c r="O72" s="84" t="s">
        <v>291</v>
      </c>
      <c r="P72" s="84" t="s">
        <v>120</v>
      </c>
      <c r="Q72" s="84" t="s">
        <v>120</v>
      </c>
      <c r="R72" s="84" t="s">
        <v>120</v>
      </c>
      <c r="S72" s="84" t="s">
        <v>120</v>
      </c>
      <c r="T72" s="85">
        <v>4809</v>
      </c>
    </row>
    <row r="73" spans="1:20" x14ac:dyDescent="0.15">
      <c r="A73" s="84" t="s">
        <v>107</v>
      </c>
      <c r="B73" s="84" t="s">
        <v>108</v>
      </c>
      <c r="C73" s="84" t="s">
        <v>109</v>
      </c>
      <c r="D73" s="84" t="s">
        <v>110</v>
      </c>
      <c r="E73" s="84" t="s">
        <v>111</v>
      </c>
      <c r="F73" s="84" t="s">
        <v>112</v>
      </c>
      <c r="G73" s="84" t="s">
        <v>113</v>
      </c>
      <c r="H73" s="84" t="s">
        <v>248</v>
      </c>
      <c r="I73" s="84" t="s">
        <v>249</v>
      </c>
      <c r="J73" s="84" t="s">
        <v>339</v>
      </c>
      <c r="K73" s="84" t="s">
        <v>340</v>
      </c>
      <c r="L73" s="84" t="s">
        <v>152</v>
      </c>
      <c r="M73" s="84" t="s">
        <v>153</v>
      </c>
      <c r="N73" s="84" t="s">
        <v>290</v>
      </c>
      <c r="O73" s="84" t="s">
        <v>291</v>
      </c>
      <c r="P73" s="84" t="s">
        <v>120</v>
      </c>
      <c r="Q73" s="84" t="s">
        <v>120</v>
      </c>
      <c r="R73" s="84" t="s">
        <v>120</v>
      </c>
      <c r="S73" s="84" t="s">
        <v>120</v>
      </c>
      <c r="T73" s="85">
        <v>16770</v>
      </c>
    </row>
    <row r="74" spans="1:20" x14ac:dyDescent="0.15">
      <c r="A74" s="84" t="s">
        <v>107</v>
      </c>
      <c r="B74" s="84" t="s">
        <v>108</v>
      </c>
      <c r="C74" s="84" t="s">
        <v>109</v>
      </c>
      <c r="D74" s="84" t="s">
        <v>110</v>
      </c>
      <c r="E74" s="84" t="s">
        <v>111</v>
      </c>
      <c r="F74" s="84" t="s">
        <v>112</v>
      </c>
      <c r="G74" s="84" t="s">
        <v>113</v>
      </c>
      <c r="H74" s="84" t="s">
        <v>248</v>
      </c>
      <c r="I74" s="84" t="s">
        <v>249</v>
      </c>
      <c r="J74" s="84" t="s">
        <v>339</v>
      </c>
      <c r="K74" s="84" t="s">
        <v>340</v>
      </c>
      <c r="L74" s="84" t="s">
        <v>121</v>
      </c>
      <c r="M74" s="84" t="s">
        <v>122</v>
      </c>
      <c r="N74" s="84" t="s">
        <v>290</v>
      </c>
      <c r="O74" s="84" t="s">
        <v>291</v>
      </c>
      <c r="P74" s="84" t="s">
        <v>120</v>
      </c>
      <c r="Q74" s="84" t="s">
        <v>120</v>
      </c>
      <c r="R74" s="84" t="s">
        <v>120</v>
      </c>
      <c r="S74" s="84" t="s">
        <v>120</v>
      </c>
      <c r="T74" s="85">
        <v>15250</v>
      </c>
    </row>
    <row r="75" spans="1:20" x14ac:dyDescent="0.15">
      <c r="A75" s="84" t="s">
        <v>107</v>
      </c>
      <c r="B75" s="84" t="s">
        <v>108</v>
      </c>
      <c r="C75" s="84" t="s">
        <v>109</v>
      </c>
      <c r="D75" s="84" t="s">
        <v>110</v>
      </c>
      <c r="E75" s="84" t="s">
        <v>111</v>
      </c>
      <c r="F75" s="84" t="s">
        <v>112</v>
      </c>
      <c r="G75" s="84" t="s">
        <v>113</v>
      </c>
      <c r="H75" s="84" t="s">
        <v>248</v>
      </c>
      <c r="I75" s="84" t="s">
        <v>249</v>
      </c>
      <c r="J75" s="84" t="s">
        <v>339</v>
      </c>
      <c r="K75" s="84" t="s">
        <v>340</v>
      </c>
      <c r="L75" s="84" t="s">
        <v>306</v>
      </c>
      <c r="M75" s="84" t="s">
        <v>307</v>
      </c>
      <c r="N75" s="84" t="s">
        <v>290</v>
      </c>
      <c r="O75" s="84" t="s">
        <v>291</v>
      </c>
      <c r="P75" s="84" t="s">
        <v>120</v>
      </c>
      <c r="Q75" s="84" t="s">
        <v>120</v>
      </c>
      <c r="R75" s="84" t="s">
        <v>120</v>
      </c>
      <c r="S75" s="84" t="s">
        <v>120</v>
      </c>
      <c r="T75" s="85">
        <v>103790</v>
      </c>
    </row>
    <row r="76" spans="1:20" x14ac:dyDescent="0.15">
      <c r="A76" s="84" t="s">
        <v>107</v>
      </c>
      <c r="B76" s="84" t="s">
        <v>108</v>
      </c>
      <c r="C76" s="84" t="s">
        <v>109</v>
      </c>
      <c r="D76" s="84" t="s">
        <v>110</v>
      </c>
      <c r="E76" s="84" t="s">
        <v>111</v>
      </c>
      <c r="F76" s="84" t="s">
        <v>112</v>
      </c>
      <c r="G76" s="84" t="s">
        <v>113</v>
      </c>
      <c r="H76" s="84" t="s">
        <v>248</v>
      </c>
      <c r="I76" s="84" t="s">
        <v>249</v>
      </c>
      <c r="J76" s="84" t="s">
        <v>341</v>
      </c>
      <c r="K76" s="84" t="s">
        <v>342</v>
      </c>
      <c r="L76" s="84" t="s">
        <v>150</v>
      </c>
      <c r="M76" s="84" t="s">
        <v>151</v>
      </c>
      <c r="N76" s="84" t="s">
        <v>290</v>
      </c>
      <c r="O76" s="84" t="s">
        <v>291</v>
      </c>
      <c r="P76" s="84" t="s">
        <v>120</v>
      </c>
      <c r="Q76" s="84" t="s">
        <v>120</v>
      </c>
      <c r="R76" s="84" t="s">
        <v>120</v>
      </c>
      <c r="S76" s="84" t="s">
        <v>120</v>
      </c>
      <c r="T76" s="85">
        <v>116475</v>
      </c>
    </row>
    <row r="77" spans="1:20" x14ac:dyDescent="0.15">
      <c r="A77" s="84" t="s">
        <v>107</v>
      </c>
      <c r="B77" s="84" t="s">
        <v>108</v>
      </c>
      <c r="C77" s="84" t="s">
        <v>109</v>
      </c>
      <c r="D77" s="84" t="s">
        <v>110</v>
      </c>
      <c r="E77" s="84" t="s">
        <v>111</v>
      </c>
      <c r="F77" s="84" t="s">
        <v>112</v>
      </c>
      <c r="G77" s="84" t="s">
        <v>113</v>
      </c>
      <c r="H77" s="84" t="s">
        <v>248</v>
      </c>
      <c r="I77" s="84" t="s">
        <v>249</v>
      </c>
      <c r="J77" s="84" t="s">
        <v>341</v>
      </c>
      <c r="K77" s="84" t="s">
        <v>342</v>
      </c>
      <c r="L77" s="84" t="s">
        <v>139</v>
      </c>
      <c r="M77" s="84" t="s">
        <v>140</v>
      </c>
      <c r="N77" s="84" t="s">
        <v>290</v>
      </c>
      <c r="O77" s="84" t="s">
        <v>291</v>
      </c>
      <c r="P77" s="84" t="s">
        <v>120</v>
      </c>
      <c r="Q77" s="84" t="s">
        <v>120</v>
      </c>
      <c r="R77" s="84" t="s">
        <v>120</v>
      </c>
      <c r="S77" s="84" t="s">
        <v>120</v>
      </c>
      <c r="T77" s="85">
        <v>40766</v>
      </c>
    </row>
    <row r="78" spans="1:20" x14ac:dyDescent="0.15">
      <c r="A78" s="84" t="s">
        <v>107</v>
      </c>
      <c r="B78" s="84" t="s">
        <v>108</v>
      </c>
      <c r="C78" s="84" t="s">
        <v>109</v>
      </c>
      <c r="D78" s="84" t="s">
        <v>110</v>
      </c>
      <c r="E78" s="84" t="s">
        <v>111</v>
      </c>
      <c r="F78" s="84" t="s">
        <v>112</v>
      </c>
      <c r="G78" s="84" t="s">
        <v>113</v>
      </c>
      <c r="H78" s="84" t="s">
        <v>248</v>
      </c>
      <c r="I78" s="84" t="s">
        <v>249</v>
      </c>
      <c r="J78" s="84" t="s">
        <v>341</v>
      </c>
      <c r="K78" s="84" t="s">
        <v>342</v>
      </c>
      <c r="L78" s="84" t="s">
        <v>152</v>
      </c>
      <c r="M78" s="84" t="s">
        <v>153</v>
      </c>
      <c r="N78" s="84" t="s">
        <v>290</v>
      </c>
      <c r="O78" s="84" t="s">
        <v>291</v>
      </c>
      <c r="P78" s="84" t="s">
        <v>120</v>
      </c>
      <c r="Q78" s="84" t="s">
        <v>120</v>
      </c>
      <c r="R78" s="84" t="s">
        <v>120</v>
      </c>
      <c r="S78" s="84" t="s">
        <v>120</v>
      </c>
      <c r="T78" s="85">
        <v>65240</v>
      </c>
    </row>
    <row r="79" spans="1:20" x14ac:dyDescent="0.15">
      <c r="A79" s="84" t="s">
        <v>107</v>
      </c>
      <c r="B79" s="84" t="s">
        <v>108</v>
      </c>
      <c r="C79" s="84" t="s">
        <v>109</v>
      </c>
      <c r="D79" s="84" t="s">
        <v>110</v>
      </c>
      <c r="E79" s="84" t="s">
        <v>111</v>
      </c>
      <c r="F79" s="84" t="s">
        <v>112</v>
      </c>
      <c r="G79" s="84" t="s">
        <v>113</v>
      </c>
      <c r="H79" s="84" t="s">
        <v>248</v>
      </c>
      <c r="I79" s="84" t="s">
        <v>249</v>
      </c>
      <c r="J79" s="84" t="s">
        <v>341</v>
      </c>
      <c r="K79" s="84" t="s">
        <v>342</v>
      </c>
      <c r="L79" s="84" t="s">
        <v>121</v>
      </c>
      <c r="M79" s="84" t="s">
        <v>122</v>
      </c>
      <c r="N79" s="84" t="s">
        <v>290</v>
      </c>
      <c r="O79" s="84" t="s">
        <v>291</v>
      </c>
      <c r="P79" s="84" t="s">
        <v>120</v>
      </c>
      <c r="Q79" s="84" t="s">
        <v>120</v>
      </c>
      <c r="R79" s="84" t="s">
        <v>120</v>
      </c>
      <c r="S79" s="84" t="s">
        <v>120</v>
      </c>
      <c r="T79" s="85">
        <v>55420</v>
      </c>
    </row>
    <row r="80" spans="1:20" x14ac:dyDescent="0.15">
      <c r="A80" s="84" t="s">
        <v>107</v>
      </c>
      <c r="B80" s="84" t="s">
        <v>108</v>
      </c>
      <c r="C80" s="84" t="s">
        <v>109</v>
      </c>
      <c r="D80" s="84" t="s">
        <v>110</v>
      </c>
      <c r="E80" s="84" t="s">
        <v>111</v>
      </c>
      <c r="F80" s="84" t="s">
        <v>112</v>
      </c>
      <c r="G80" s="84" t="s">
        <v>113</v>
      </c>
      <c r="H80" s="84" t="s">
        <v>248</v>
      </c>
      <c r="I80" s="84" t="s">
        <v>249</v>
      </c>
      <c r="J80" s="84" t="s">
        <v>341</v>
      </c>
      <c r="K80" s="84" t="s">
        <v>342</v>
      </c>
      <c r="L80" s="84" t="s">
        <v>306</v>
      </c>
      <c r="M80" s="84" t="s">
        <v>307</v>
      </c>
      <c r="N80" s="84" t="s">
        <v>290</v>
      </c>
      <c r="O80" s="84" t="s">
        <v>291</v>
      </c>
      <c r="P80" s="84" t="s">
        <v>120</v>
      </c>
      <c r="Q80" s="84" t="s">
        <v>120</v>
      </c>
      <c r="R80" s="84" t="s">
        <v>120</v>
      </c>
      <c r="S80" s="84" t="s">
        <v>120</v>
      </c>
      <c r="T80" s="85">
        <v>250000</v>
      </c>
    </row>
    <row r="81" spans="1:20" x14ac:dyDescent="0.15">
      <c r="A81" s="84" t="s">
        <v>107</v>
      </c>
      <c r="B81" s="84" t="s">
        <v>108</v>
      </c>
      <c r="C81" s="84" t="s">
        <v>109</v>
      </c>
      <c r="D81" s="84" t="s">
        <v>110</v>
      </c>
      <c r="E81" s="84" t="s">
        <v>111</v>
      </c>
      <c r="F81" s="84" t="s">
        <v>112</v>
      </c>
      <c r="G81" s="84" t="s">
        <v>113</v>
      </c>
      <c r="H81" s="84" t="s">
        <v>248</v>
      </c>
      <c r="I81" s="84" t="s">
        <v>249</v>
      </c>
      <c r="J81" s="84" t="s">
        <v>343</v>
      </c>
      <c r="K81" s="84" t="s">
        <v>344</v>
      </c>
      <c r="L81" s="84" t="s">
        <v>150</v>
      </c>
      <c r="M81" s="84" t="s">
        <v>151</v>
      </c>
      <c r="N81" s="84" t="s">
        <v>290</v>
      </c>
      <c r="O81" s="84" t="s">
        <v>291</v>
      </c>
      <c r="P81" s="84" t="s">
        <v>120</v>
      </c>
      <c r="Q81" s="84" t="s">
        <v>120</v>
      </c>
      <c r="R81" s="84" t="s">
        <v>120</v>
      </c>
      <c r="S81" s="84" t="s">
        <v>120</v>
      </c>
      <c r="T81" s="85">
        <v>110471</v>
      </c>
    </row>
    <row r="82" spans="1:20" x14ac:dyDescent="0.15">
      <c r="A82" s="84" t="s">
        <v>107</v>
      </c>
      <c r="B82" s="84" t="s">
        <v>108</v>
      </c>
      <c r="C82" s="84" t="s">
        <v>109</v>
      </c>
      <c r="D82" s="84" t="s">
        <v>110</v>
      </c>
      <c r="E82" s="84" t="s">
        <v>111</v>
      </c>
      <c r="F82" s="84" t="s">
        <v>112</v>
      </c>
      <c r="G82" s="84" t="s">
        <v>113</v>
      </c>
      <c r="H82" s="84" t="s">
        <v>248</v>
      </c>
      <c r="I82" s="84" t="s">
        <v>249</v>
      </c>
      <c r="J82" s="84" t="s">
        <v>343</v>
      </c>
      <c r="K82" s="84" t="s">
        <v>344</v>
      </c>
      <c r="L82" s="84" t="s">
        <v>139</v>
      </c>
      <c r="M82" s="84" t="s">
        <v>140</v>
      </c>
      <c r="N82" s="84" t="s">
        <v>290</v>
      </c>
      <c r="O82" s="84" t="s">
        <v>291</v>
      </c>
      <c r="P82" s="84" t="s">
        <v>120</v>
      </c>
      <c r="Q82" s="84" t="s">
        <v>120</v>
      </c>
      <c r="R82" s="84" t="s">
        <v>120</v>
      </c>
      <c r="S82" s="84" t="s">
        <v>120</v>
      </c>
      <c r="T82" s="85">
        <v>38665</v>
      </c>
    </row>
    <row r="83" spans="1:20" x14ac:dyDescent="0.15">
      <c r="A83" s="84" t="s">
        <v>107</v>
      </c>
      <c r="B83" s="84" t="s">
        <v>108</v>
      </c>
      <c r="C83" s="84" t="s">
        <v>109</v>
      </c>
      <c r="D83" s="84" t="s">
        <v>110</v>
      </c>
      <c r="E83" s="84" t="s">
        <v>111</v>
      </c>
      <c r="F83" s="84" t="s">
        <v>112</v>
      </c>
      <c r="G83" s="84" t="s">
        <v>113</v>
      </c>
      <c r="H83" s="84" t="s">
        <v>248</v>
      </c>
      <c r="I83" s="84" t="s">
        <v>249</v>
      </c>
      <c r="J83" s="84" t="s">
        <v>343</v>
      </c>
      <c r="K83" s="84" t="s">
        <v>344</v>
      </c>
      <c r="L83" s="84" t="s">
        <v>152</v>
      </c>
      <c r="M83" s="84" t="s">
        <v>153</v>
      </c>
      <c r="N83" s="84" t="s">
        <v>290</v>
      </c>
      <c r="O83" s="84" t="s">
        <v>291</v>
      </c>
      <c r="P83" s="84" t="s">
        <v>120</v>
      </c>
      <c r="Q83" s="84" t="s">
        <v>120</v>
      </c>
      <c r="R83" s="84" t="s">
        <v>120</v>
      </c>
      <c r="S83" s="84" t="s">
        <v>120</v>
      </c>
      <c r="T83" s="85">
        <v>114620</v>
      </c>
    </row>
    <row r="84" spans="1:20" x14ac:dyDescent="0.15">
      <c r="A84" s="84" t="s">
        <v>107</v>
      </c>
      <c r="B84" s="84" t="s">
        <v>108</v>
      </c>
      <c r="C84" s="84" t="s">
        <v>109</v>
      </c>
      <c r="D84" s="84" t="s">
        <v>110</v>
      </c>
      <c r="E84" s="84" t="s">
        <v>111</v>
      </c>
      <c r="F84" s="84" t="s">
        <v>112</v>
      </c>
      <c r="G84" s="84" t="s">
        <v>113</v>
      </c>
      <c r="H84" s="84" t="s">
        <v>248</v>
      </c>
      <c r="I84" s="84" t="s">
        <v>249</v>
      </c>
      <c r="J84" s="84" t="s">
        <v>343</v>
      </c>
      <c r="K84" s="84" t="s">
        <v>344</v>
      </c>
      <c r="L84" s="84" t="s">
        <v>121</v>
      </c>
      <c r="M84" s="84" t="s">
        <v>122</v>
      </c>
      <c r="N84" s="84" t="s">
        <v>290</v>
      </c>
      <c r="O84" s="84" t="s">
        <v>291</v>
      </c>
      <c r="P84" s="84" t="s">
        <v>120</v>
      </c>
      <c r="Q84" s="84" t="s">
        <v>120</v>
      </c>
      <c r="R84" s="84" t="s">
        <v>120</v>
      </c>
      <c r="S84" s="84" t="s">
        <v>120</v>
      </c>
      <c r="T84" s="85">
        <v>54850</v>
      </c>
    </row>
    <row r="85" spans="1:20" x14ac:dyDescent="0.15">
      <c r="A85" s="84" t="s">
        <v>107</v>
      </c>
      <c r="B85" s="84" t="s">
        <v>108</v>
      </c>
      <c r="C85" s="84" t="s">
        <v>109</v>
      </c>
      <c r="D85" s="84" t="s">
        <v>110</v>
      </c>
      <c r="E85" s="84" t="s">
        <v>111</v>
      </c>
      <c r="F85" s="84" t="s">
        <v>112</v>
      </c>
      <c r="G85" s="84" t="s">
        <v>113</v>
      </c>
      <c r="H85" s="84" t="s">
        <v>248</v>
      </c>
      <c r="I85" s="84" t="s">
        <v>249</v>
      </c>
      <c r="J85" s="84" t="s">
        <v>343</v>
      </c>
      <c r="K85" s="84" t="s">
        <v>344</v>
      </c>
      <c r="L85" s="84" t="s">
        <v>306</v>
      </c>
      <c r="M85" s="84" t="s">
        <v>307</v>
      </c>
      <c r="N85" s="84" t="s">
        <v>290</v>
      </c>
      <c r="O85" s="84" t="s">
        <v>291</v>
      </c>
      <c r="P85" s="84" t="s">
        <v>120</v>
      </c>
      <c r="Q85" s="84" t="s">
        <v>120</v>
      </c>
      <c r="R85" s="84" t="s">
        <v>120</v>
      </c>
      <c r="S85" s="84" t="s">
        <v>120</v>
      </c>
      <c r="T85" s="85">
        <v>207310</v>
      </c>
    </row>
    <row r="86" spans="1:20" x14ac:dyDescent="0.15">
      <c r="A86" s="84" t="s">
        <v>107</v>
      </c>
      <c r="B86" s="84" t="s">
        <v>108</v>
      </c>
      <c r="C86" s="84" t="s">
        <v>109</v>
      </c>
      <c r="D86" s="84" t="s">
        <v>110</v>
      </c>
      <c r="E86" s="84" t="s">
        <v>111</v>
      </c>
      <c r="F86" s="84" t="s">
        <v>112</v>
      </c>
      <c r="G86" s="84" t="s">
        <v>113</v>
      </c>
      <c r="H86" s="84" t="s">
        <v>248</v>
      </c>
      <c r="I86" s="84" t="s">
        <v>249</v>
      </c>
      <c r="J86" s="84" t="s">
        <v>345</v>
      </c>
      <c r="K86" s="84" t="s">
        <v>346</v>
      </c>
      <c r="L86" s="84" t="s">
        <v>150</v>
      </c>
      <c r="M86" s="84" t="s">
        <v>151</v>
      </c>
      <c r="N86" s="84" t="s">
        <v>290</v>
      </c>
      <c r="O86" s="84" t="s">
        <v>291</v>
      </c>
      <c r="P86" s="84" t="s">
        <v>120</v>
      </c>
      <c r="Q86" s="84" t="s">
        <v>120</v>
      </c>
      <c r="R86" s="84" t="s">
        <v>120</v>
      </c>
      <c r="S86" s="84" t="s">
        <v>120</v>
      </c>
      <c r="T86" s="85">
        <v>99464</v>
      </c>
    </row>
    <row r="87" spans="1:20" x14ac:dyDescent="0.15">
      <c r="A87" s="84" t="s">
        <v>107</v>
      </c>
      <c r="B87" s="84" t="s">
        <v>108</v>
      </c>
      <c r="C87" s="84" t="s">
        <v>109</v>
      </c>
      <c r="D87" s="84" t="s">
        <v>110</v>
      </c>
      <c r="E87" s="84" t="s">
        <v>111</v>
      </c>
      <c r="F87" s="84" t="s">
        <v>112</v>
      </c>
      <c r="G87" s="84" t="s">
        <v>113</v>
      </c>
      <c r="H87" s="84" t="s">
        <v>248</v>
      </c>
      <c r="I87" s="84" t="s">
        <v>249</v>
      </c>
      <c r="J87" s="84" t="s">
        <v>345</v>
      </c>
      <c r="K87" s="84" t="s">
        <v>346</v>
      </c>
      <c r="L87" s="84" t="s">
        <v>139</v>
      </c>
      <c r="M87" s="84" t="s">
        <v>140</v>
      </c>
      <c r="N87" s="84" t="s">
        <v>290</v>
      </c>
      <c r="O87" s="84" t="s">
        <v>291</v>
      </c>
      <c r="P87" s="84" t="s">
        <v>120</v>
      </c>
      <c r="Q87" s="84" t="s">
        <v>120</v>
      </c>
      <c r="R87" s="84" t="s">
        <v>120</v>
      </c>
      <c r="S87" s="84" t="s">
        <v>120</v>
      </c>
      <c r="T87" s="85">
        <v>34812</v>
      </c>
    </row>
    <row r="88" spans="1:20" x14ac:dyDescent="0.15">
      <c r="A88" s="84" t="s">
        <v>107</v>
      </c>
      <c r="B88" s="84" t="s">
        <v>108</v>
      </c>
      <c r="C88" s="84" t="s">
        <v>109</v>
      </c>
      <c r="D88" s="84" t="s">
        <v>110</v>
      </c>
      <c r="E88" s="84" t="s">
        <v>111</v>
      </c>
      <c r="F88" s="84" t="s">
        <v>112</v>
      </c>
      <c r="G88" s="84" t="s">
        <v>113</v>
      </c>
      <c r="H88" s="84" t="s">
        <v>248</v>
      </c>
      <c r="I88" s="84" t="s">
        <v>249</v>
      </c>
      <c r="J88" s="84" t="s">
        <v>345</v>
      </c>
      <c r="K88" s="84" t="s">
        <v>346</v>
      </c>
      <c r="L88" s="84" t="s">
        <v>152</v>
      </c>
      <c r="M88" s="84" t="s">
        <v>153</v>
      </c>
      <c r="N88" s="84" t="s">
        <v>290</v>
      </c>
      <c r="O88" s="84" t="s">
        <v>291</v>
      </c>
      <c r="P88" s="84" t="s">
        <v>120</v>
      </c>
      <c r="Q88" s="84" t="s">
        <v>120</v>
      </c>
      <c r="R88" s="84" t="s">
        <v>120</v>
      </c>
      <c r="S88" s="84" t="s">
        <v>120</v>
      </c>
      <c r="T88" s="85">
        <v>67580</v>
      </c>
    </row>
    <row r="89" spans="1:20" x14ac:dyDescent="0.15">
      <c r="A89" s="84" t="s">
        <v>107</v>
      </c>
      <c r="B89" s="84" t="s">
        <v>108</v>
      </c>
      <c r="C89" s="84" t="s">
        <v>109</v>
      </c>
      <c r="D89" s="84" t="s">
        <v>110</v>
      </c>
      <c r="E89" s="84" t="s">
        <v>111</v>
      </c>
      <c r="F89" s="84" t="s">
        <v>112</v>
      </c>
      <c r="G89" s="84" t="s">
        <v>113</v>
      </c>
      <c r="H89" s="84" t="s">
        <v>248</v>
      </c>
      <c r="I89" s="84" t="s">
        <v>249</v>
      </c>
      <c r="J89" s="84" t="s">
        <v>345</v>
      </c>
      <c r="K89" s="84" t="s">
        <v>346</v>
      </c>
      <c r="L89" s="84" t="s">
        <v>121</v>
      </c>
      <c r="M89" s="84" t="s">
        <v>122</v>
      </c>
      <c r="N89" s="84" t="s">
        <v>290</v>
      </c>
      <c r="O89" s="84" t="s">
        <v>291</v>
      </c>
      <c r="P89" s="84" t="s">
        <v>120</v>
      </c>
      <c r="Q89" s="84" t="s">
        <v>120</v>
      </c>
      <c r="R89" s="84" t="s">
        <v>120</v>
      </c>
      <c r="S89" s="84" t="s">
        <v>120</v>
      </c>
      <c r="T89" s="85">
        <v>55100</v>
      </c>
    </row>
    <row r="90" spans="1:20" x14ac:dyDescent="0.15">
      <c r="A90" s="84" t="s">
        <v>107</v>
      </c>
      <c r="B90" s="84" t="s">
        <v>108</v>
      </c>
      <c r="C90" s="84" t="s">
        <v>109</v>
      </c>
      <c r="D90" s="84" t="s">
        <v>110</v>
      </c>
      <c r="E90" s="84" t="s">
        <v>111</v>
      </c>
      <c r="F90" s="84" t="s">
        <v>112</v>
      </c>
      <c r="G90" s="84" t="s">
        <v>113</v>
      </c>
      <c r="H90" s="84" t="s">
        <v>248</v>
      </c>
      <c r="I90" s="84" t="s">
        <v>249</v>
      </c>
      <c r="J90" s="84" t="s">
        <v>345</v>
      </c>
      <c r="K90" s="84" t="s">
        <v>346</v>
      </c>
      <c r="L90" s="84" t="s">
        <v>306</v>
      </c>
      <c r="M90" s="84" t="s">
        <v>307</v>
      </c>
      <c r="N90" s="84" t="s">
        <v>290</v>
      </c>
      <c r="O90" s="84" t="s">
        <v>291</v>
      </c>
      <c r="P90" s="84" t="s">
        <v>120</v>
      </c>
      <c r="Q90" s="84" t="s">
        <v>120</v>
      </c>
      <c r="R90" s="84" t="s">
        <v>120</v>
      </c>
      <c r="S90" s="84" t="s">
        <v>120</v>
      </c>
      <c r="T90" s="85">
        <v>172400</v>
      </c>
    </row>
    <row r="91" spans="1:20" x14ac:dyDescent="0.15">
      <c r="A91" s="84" t="s">
        <v>107</v>
      </c>
      <c r="B91" s="84" t="s">
        <v>108</v>
      </c>
      <c r="C91" s="84" t="s">
        <v>109</v>
      </c>
      <c r="D91" s="84" t="s">
        <v>110</v>
      </c>
      <c r="E91" s="84" t="s">
        <v>111</v>
      </c>
      <c r="F91" s="84" t="s">
        <v>112</v>
      </c>
      <c r="G91" s="84" t="s">
        <v>113</v>
      </c>
      <c r="H91" s="84" t="s">
        <v>248</v>
      </c>
      <c r="I91" s="84" t="s">
        <v>249</v>
      </c>
      <c r="J91" s="84" t="s">
        <v>347</v>
      </c>
      <c r="K91" s="84" t="s">
        <v>348</v>
      </c>
      <c r="L91" s="84" t="s">
        <v>152</v>
      </c>
      <c r="M91" s="84" t="s">
        <v>153</v>
      </c>
      <c r="N91" s="84" t="s">
        <v>290</v>
      </c>
      <c r="O91" s="84" t="s">
        <v>291</v>
      </c>
      <c r="P91" s="84" t="s">
        <v>120</v>
      </c>
      <c r="Q91" s="84" t="s">
        <v>120</v>
      </c>
      <c r="R91" s="84" t="s">
        <v>120</v>
      </c>
      <c r="S91" s="84" t="s">
        <v>120</v>
      </c>
      <c r="T91" s="85">
        <v>27000</v>
      </c>
    </row>
    <row r="92" spans="1:20" x14ac:dyDescent="0.15">
      <c r="A92" s="84" t="s">
        <v>107</v>
      </c>
      <c r="B92" s="84" t="s">
        <v>108</v>
      </c>
      <c r="C92" s="84" t="s">
        <v>109</v>
      </c>
      <c r="D92" s="84" t="s">
        <v>110</v>
      </c>
      <c r="E92" s="84" t="s">
        <v>111</v>
      </c>
      <c r="F92" s="84" t="s">
        <v>112</v>
      </c>
      <c r="G92" s="84" t="s">
        <v>113</v>
      </c>
      <c r="H92" s="84" t="s">
        <v>248</v>
      </c>
      <c r="I92" s="84" t="s">
        <v>249</v>
      </c>
      <c r="J92" s="84" t="s">
        <v>347</v>
      </c>
      <c r="K92" s="84" t="s">
        <v>348</v>
      </c>
      <c r="L92" s="84" t="s">
        <v>121</v>
      </c>
      <c r="M92" s="84" t="s">
        <v>122</v>
      </c>
      <c r="N92" s="84" t="s">
        <v>290</v>
      </c>
      <c r="O92" s="84" t="s">
        <v>291</v>
      </c>
      <c r="P92" s="84" t="s">
        <v>120</v>
      </c>
      <c r="Q92" s="84" t="s">
        <v>120</v>
      </c>
      <c r="R92" s="84" t="s">
        <v>120</v>
      </c>
      <c r="S92" s="84" t="s">
        <v>120</v>
      </c>
      <c r="T92" s="85">
        <v>45820</v>
      </c>
    </row>
    <row r="93" spans="1:20" x14ac:dyDescent="0.15">
      <c r="A93" s="84" t="s">
        <v>107</v>
      </c>
      <c r="B93" s="84" t="s">
        <v>108</v>
      </c>
      <c r="C93" s="84" t="s">
        <v>109</v>
      </c>
      <c r="D93" s="84" t="s">
        <v>110</v>
      </c>
      <c r="E93" s="84" t="s">
        <v>111</v>
      </c>
      <c r="F93" s="84" t="s">
        <v>112</v>
      </c>
      <c r="G93" s="84" t="s">
        <v>113</v>
      </c>
      <c r="H93" s="84" t="s">
        <v>248</v>
      </c>
      <c r="I93" s="84" t="s">
        <v>249</v>
      </c>
      <c r="J93" s="84" t="s">
        <v>347</v>
      </c>
      <c r="K93" s="84" t="s">
        <v>348</v>
      </c>
      <c r="L93" s="84" t="s">
        <v>306</v>
      </c>
      <c r="M93" s="84" t="s">
        <v>307</v>
      </c>
      <c r="N93" s="84" t="s">
        <v>290</v>
      </c>
      <c r="O93" s="84" t="s">
        <v>291</v>
      </c>
      <c r="P93" s="84" t="s">
        <v>120</v>
      </c>
      <c r="Q93" s="84" t="s">
        <v>120</v>
      </c>
      <c r="R93" s="84" t="s">
        <v>120</v>
      </c>
      <c r="S93" s="84" t="s">
        <v>120</v>
      </c>
      <c r="T93" s="85">
        <v>54100</v>
      </c>
    </row>
    <row r="96" spans="1:20" x14ac:dyDescent="0.15">
      <c r="T96" s="86">
        <f>SUBTOTAL(9,T2:T95)</f>
        <v>10718800</v>
      </c>
    </row>
  </sheetData>
  <autoFilter ref="A1:T93">
    <filterColumn colId="13">
      <filters>
        <filter val="400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workbookViewId="0"/>
  </sheetViews>
  <sheetFormatPr defaultRowHeight="12" x14ac:dyDescent="0.15"/>
  <cols>
    <col min="1" max="19" width="8.875" style="84"/>
    <col min="20" max="20" width="8.875" style="85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workbookViewId="0">
      <selection activeCell="E12" sqref="E12"/>
    </sheetView>
  </sheetViews>
  <sheetFormatPr defaultRowHeight="12" x14ac:dyDescent="0.15"/>
  <cols>
    <col min="1" max="19" width="8.875" style="84"/>
    <col min="20" max="20" width="8.875" style="85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topLeftCell="D1" workbookViewId="0">
      <selection activeCell="F6" sqref="F6"/>
    </sheetView>
  </sheetViews>
  <sheetFormatPr defaultRowHeight="12" x14ac:dyDescent="0.15"/>
  <cols>
    <col min="1" max="19" width="8.875" style="84"/>
    <col min="20" max="20" width="8.875" style="85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FORM1</vt:lpstr>
      <vt:lpstr>Aux Balance</vt:lpstr>
      <vt:lpstr>Athletics Balance</vt:lpstr>
      <vt:lpstr>Sheet4</vt:lpstr>
      <vt:lpstr>Sheet3</vt:lpstr>
      <vt:lpstr>Sheet2</vt:lpstr>
      <vt:lpstr>Sheet1</vt:lpstr>
      <vt:lpstr>FORM1!Print_Area</vt:lpstr>
    </vt:vector>
  </TitlesOfParts>
  <Company>Tennessee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bwhite2</dc:creator>
  <cp:lastModifiedBy>Frame, Adrienne</cp:lastModifiedBy>
  <cp:lastPrinted>2017-04-27T21:13:52Z</cp:lastPrinted>
  <dcterms:created xsi:type="dcterms:W3CDTF">2010-04-09T13:48:44Z</dcterms:created>
  <dcterms:modified xsi:type="dcterms:W3CDTF">2017-07-13T19:43:08Z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14.5</vt:lpwstr>
  </property>
</Properties>
</file>