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-15" yWindow="4485" windowWidth="15330" windowHeight="3525" tabRatio="615"/>
  </bookViews>
  <sheets>
    <sheet name="FORM2" sheetId="1" r:id="rId1"/>
  </sheets>
  <externalReferences>
    <externalReference r:id="rId2"/>
    <externalReference r:id="rId3"/>
    <externalReference r:id="rId4"/>
  </externalReferences>
  <definedNames>
    <definedName name="ALL">FORM2!$A$1:$D$48</definedName>
    <definedName name="_xlnm.Print_Area" localSheetId="0">FORM2!$A$1:$K$49</definedName>
  </definedNames>
  <calcPr calcId="145621"/>
</workbook>
</file>

<file path=xl/calcChain.xml><?xml version="1.0" encoding="utf-8"?>
<calcChain xmlns="http://schemas.openxmlformats.org/spreadsheetml/2006/main">
  <c r="G38" i="1" l="1"/>
  <c r="S41" i="1" l="1"/>
  <c r="R41" i="1"/>
  <c r="G24" i="1" l="1"/>
  <c r="G21" i="1"/>
  <c r="G20" i="1"/>
  <c r="G19" i="1"/>
  <c r="G18" i="1"/>
  <c r="E17" i="1"/>
  <c r="G17" i="1" s="1"/>
  <c r="E16" i="1"/>
  <c r="G16" i="1" s="1"/>
  <c r="G15" i="1"/>
  <c r="G14" i="1"/>
  <c r="E22" i="1"/>
  <c r="G22" i="1" s="1"/>
  <c r="G13" i="1"/>
  <c r="R22" i="1" l="1"/>
  <c r="J55" i="1"/>
  <c r="I22" i="1" l="1"/>
  <c r="I21" i="1"/>
  <c r="I20" i="1"/>
  <c r="I19" i="1"/>
  <c r="I18" i="1"/>
  <c r="I17" i="1"/>
  <c r="I16" i="1"/>
  <c r="I14" i="1"/>
  <c r="T22" i="1" l="1"/>
  <c r="G47" i="1"/>
  <c r="G35" i="1"/>
  <c r="I33" i="1"/>
  <c r="C33" i="1"/>
  <c r="E26" i="1" l="1"/>
  <c r="J82" i="1"/>
  <c r="K1" i="1"/>
  <c r="E49" i="1"/>
  <c r="C49" i="1"/>
  <c r="C26" i="1"/>
  <c r="E59" i="1"/>
  <c r="E64" i="1"/>
  <c r="I55" i="1"/>
  <c r="I59" i="1" s="1"/>
  <c r="G26" i="1" l="1"/>
  <c r="J83" i="1" l="1"/>
  <c r="J84" i="1" s="1"/>
  <c r="N40" i="1" l="1"/>
  <c r="M33" i="1" l="1"/>
  <c r="I49" i="1" l="1"/>
  <c r="I26" i="1" l="1"/>
  <c r="G49" i="1"/>
</calcChain>
</file>

<file path=xl/sharedStrings.xml><?xml version="1.0" encoding="utf-8"?>
<sst xmlns="http://schemas.openxmlformats.org/spreadsheetml/2006/main" count="59" uniqueCount="35">
  <si>
    <t>FORM II</t>
  </si>
  <si>
    <t>Page</t>
  </si>
  <si>
    <t>TENNESSEE STATE UNIVERSITY</t>
  </si>
  <si>
    <t>DETAIL OF SPECIAL ALLOCATIONS</t>
  </si>
  <si>
    <t>AT BEGINNING OF PERIOD</t>
  </si>
  <si>
    <t xml:space="preserve">2.  Auxiliary Contingency  </t>
  </si>
  <si>
    <t xml:space="preserve">          TOTAL</t>
  </si>
  <si>
    <t>AT END OF PERIOD</t>
  </si>
  <si>
    <t>1.  Compensated Absences</t>
  </si>
  <si>
    <t>6.  State Appropriation Reversion to THEC</t>
  </si>
  <si>
    <t xml:space="preserve">           Budget</t>
  </si>
  <si>
    <t xml:space="preserve">      Estimated</t>
  </si>
  <si>
    <t xml:space="preserve">     Actual</t>
  </si>
  <si>
    <t>Required</t>
  </si>
  <si>
    <t>ARRA</t>
  </si>
  <si>
    <t>Total</t>
  </si>
  <si>
    <t>Current</t>
  </si>
  <si>
    <t>NEEDED</t>
  </si>
  <si>
    <t xml:space="preserve">          Proposed</t>
  </si>
  <si>
    <t>3.  Technology Access Fee</t>
  </si>
  <si>
    <t>4.  2-5% Reserve for Budget</t>
  </si>
  <si>
    <t>5.  Allocation For Designated Appropriations</t>
  </si>
  <si>
    <t>6.  School of Business Fee</t>
  </si>
  <si>
    <t>7.  International Education Fee</t>
  </si>
  <si>
    <t>8.  School of Nursing Fee</t>
  </si>
  <si>
    <t>9.  College of Engineering Fee</t>
  </si>
  <si>
    <t xml:space="preserve">          October </t>
  </si>
  <si>
    <t xml:space="preserve">          Budget</t>
  </si>
  <si>
    <t>2015-16</t>
  </si>
  <si>
    <t>10.  College of Education Fee</t>
  </si>
  <si>
    <t>11.  Student Activity Fee</t>
  </si>
  <si>
    <t>12.  OPEB Allocation</t>
  </si>
  <si>
    <t>10. College of Education Fee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</si>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</sst>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8.5"/>
      <name val="Courier"/>
    </font>
    <font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6" fontId="5" fillId="0" borderId="0" xfId="0" applyNumberFormat="1" applyFont="1" applyFill="1" applyAlignment="1">
      <alignment horizontal="center" vertical="center"/>
    </xf>
    <xf numFmtId="42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2" fontId="5" fillId="0" borderId="1" xfId="0" applyNumberFormat="1" applyFont="1" applyFill="1" applyBorder="1" applyAlignment="1">
      <alignment vertical="center"/>
    </xf>
    <xf numFmtId="42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5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4PROP/FOR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1%20TS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4PROP/OCT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1 pre"/>
      <sheetName val="APPROP"/>
    </sheetNames>
    <sheetDataSet>
      <sheetData sheetId="0">
        <row r="80">
          <cell r="O80">
            <v>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1 pre"/>
      <sheetName val="APPROP"/>
    </sheetNames>
    <sheetDataSet>
      <sheetData sheetId="0" refreshError="1">
        <row r="32">
          <cell r="I32">
            <v>127627200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"/>
      <sheetName val="FORM1 pre"/>
      <sheetName val="APPROP"/>
    </sheetNames>
    <sheetDataSet>
      <sheetData sheetId="0">
        <row r="30">
          <cell r="I30">
            <v>83689900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84"/>
  <sheetViews>
    <sheetView showGridLines="0" tabSelected="1" zoomScale="90" zoomScaleNormal="90" workbookViewId="0">
      <selection activeCell="L10" sqref="L10"/>
    </sheetView>
  </sheetViews>
  <sheetFormatPr defaultColWidth="8.25" defaultRowHeight="11.25" x14ac:dyDescent="0.15"/>
  <cols>
    <col min="1" max="1" width="43.375" style="3" customWidth="1"/>
    <col min="2" max="2" width="1.25" style="3" customWidth="1"/>
    <col min="3" max="3" width="14.375" style="21" customWidth="1"/>
    <col min="4" max="4" width="1.25" style="21" customWidth="1"/>
    <col min="5" max="5" width="16" style="21" customWidth="1"/>
    <col min="6" max="6" width="2.125" style="21" customWidth="1"/>
    <col min="7" max="7" width="14" style="21" customWidth="1"/>
    <col min="8" max="8" width="2.625" style="21" customWidth="1"/>
    <col min="9" max="9" width="15.875" style="21" customWidth="1"/>
    <col min="10" max="10" width="18.125" style="3" customWidth="1"/>
    <col min="11" max="11" width="6.375" style="3" customWidth="1"/>
    <col min="12" max="16384" width="8.25" style="3"/>
  </cols>
  <sheetData>
    <row r="1" spans="1:16" s="1" customFormat="1" ht="30" customHeight="1" x14ac:dyDescent="0.15">
      <c r="A1" s="1" t="s">
        <v>0</v>
      </c>
      <c r="B1" s="2"/>
      <c r="C1" s="20"/>
      <c r="D1" s="20"/>
      <c r="E1" s="21"/>
      <c r="F1" s="20"/>
      <c r="G1" s="20"/>
      <c r="H1" s="20"/>
      <c r="I1" s="21"/>
      <c r="J1" s="4" t="s">
        <v>1</v>
      </c>
      <c r="K1" s="5">
        <f>1+[1]FORM1!$O$80</f>
        <v>4</v>
      </c>
    </row>
    <row r="2" spans="1:16" s="1" customFormat="1" ht="15.75" customHeight="1" x14ac:dyDescent="0.1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s="1" customFormat="1" ht="3" customHeight="1" x14ac:dyDescent="0.15">
      <c r="A3" s="6"/>
      <c r="B3" s="6"/>
      <c r="C3" s="38"/>
      <c r="D3" s="22"/>
      <c r="E3" s="22"/>
      <c r="F3" s="22"/>
      <c r="G3" s="22"/>
      <c r="H3" s="22"/>
      <c r="I3" s="22"/>
      <c r="J3" s="7"/>
      <c r="K3" s="7"/>
    </row>
    <row r="4" spans="1:16" s="1" customFormat="1" ht="13.5" customHeight="1" x14ac:dyDescent="0.1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P4" s="3"/>
    </row>
    <row r="5" spans="1:16" s="1" customFormat="1" ht="13.9" customHeight="1" x14ac:dyDescent="0.15">
      <c r="A5" s="6"/>
      <c r="B5" s="6"/>
      <c r="C5" s="22"/>
      <c r="D5" s="22"/>
      <c r="E5" s="22"/>
      <c r="F5" s="22"/>
      <c r="G5" s="22"/>
      <c r="H5" s="22"/>
      <c r="I5" s="22"/>
      <c r="J5" s="7"/>
      <c r="K5" s="7"/>
    </row>
    <row r="6" spans="1:16" s="8" customFormat="1" ht="14.25" customHeight="1" x14ac:dyDescent="0.1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6" ht="16.149999999999999" customHeight="1" x14ac:dyDescent="0.15">
      <c r="B7" s="9"/>
      <c r="C7" s="23"/>
      <c r="D7" s="23"/>
      <c r="E7" s="23"/>
      <c r="F7" s="23"/>
      <c r="G7" s="23"/>
      <c r="H7" s="23"/>
      <c r="I7" s="23"/>
    </row>
    <row r="8" spans="1:16" ht="12" customHeight="1" x14ac:dyDescent="0.15">
      <c r="A8" s="10"/>
      <c r="B8" s="11"/>
      <c r="C8" s="25"/>
      <c r="D8" s="25"/>
      <c r="E8" s="26" t="s">
        <v>26</v>
      </c>
      <c r="F8" s="25"/>
      <c r="G8" s="24" t="s">
        <v>11</v>
      </c>
      <c r="H8" s="25"/>
      <c r="I8" s="26" t="s">
        <v>18</v>
      </c>
    </row>
    <row r="9" spans="1:16" ht="12" customHeight="1" x14ac:dyDescent="0.15">
      <c r="A9" s="10"/>
      <c r="B9" s="11"/>
      <c r="C9" s="24" t="s">
        <v>12</v>
      </c>
      <c r="D9" s="25"/>
      <c r="E9" s="24" t="s">
        <v>10</v>
      </c>
      <c r="F9" s="25"/>
      <c r="G9" s="24" t="s">
        <v>27</v>
      </c>
      <c r="H9" s="25"/>
      <c r="I9" s="24" t="s">
        <v>10</v>
      </c>
    </row>
    <row r="10" spans="1:16" ht="12" customHeight="1" x14ac:dyDescent="0.15">
      <c r="A10" s="10"/>
      <c r="B10" s="11"/>
      <c r="C10" s="24" t="s">
        <v>28</v>
      </c>
      <c r="D10" s="25"/>
      <c r="E10" s="24" t="s">
        <v>33</v>
      </c>
      <c r="F10" s="25"/>
      <c r="G10" s="24" t="s">
        <v>33</v>
      </c>
      <c r="H10" s="25"/>
      <c r="I10" s="24" t="s">
        <v>34</v>
      </c>
    </row>
    <row r="11" spans="1:16" ht="5.25" customHeight="1" x14ac:dyDescent="0.15">
      <c r="A11" s="13"/>
      <c r="B11" s="14"/>
      <c r="C11" s="24"/>
      <c r="D11" s="24"/>
      <c r="E11" s="24"/>
      <c r="F11" s="24"/>
      <c r="G11" s="24"/>
      <c r="H11" s="24"/>
      <c r="I11" s="24"/>
    </row>
    <row r="12" spans="1:16" ht="13.5" customHeight="1" x14ac:dyDescent="0.15">
      <c r="A12" s="13" t="s">
        <v>8</v>
      </c>
      <c r="B12" s="13"/>
      <c r="C12" s="32">
        <v>0</v>
      </c>
      <c r="D12" s="27"/>
      <c r="E12" s="27">
        <v>0</v>
      </c>
      <c r="F12" s="27"/>
      <c r="G12" s="27">
        <v>0</v>
      </c>
      <c r="H12" s="27"/>
      <c r="I12" s="27">
        <v>0</v>
      </c>
    </row>
    <row r="13" spans="1:16" ht="13.5" customHeight="1" x14ac:dyDescent="0.15">
      <c r="A13" s="13" t="s">
        <v>5</v>
      </c>
      <c r="B13" s="13"/>
      <c r="C13" s="30">
        <v>878180</v>
      </c>
      <c r="D13" s="28"/>
      <c r="E13" s="28">
        <v>878180</v>
      </c>
      <c r="F13" s="28"/>
      <c r="G13" s="28">
        <f>E13</f>
        <v>878180</v>
      </c>
      <c r="H13" s="28"/>
      <c r="I13" s="28">
        <v>1235660</v>
      </c>
    </row>
    <row r="14" spans="1:16" ht="13.5" customHeight="1" x14ac:dyDescent="0.15">
      <c r="A14" s="13" t="s">
        <v>19</v>
      </c>
      <c r="B14" s="13"/>
      <c r="C14" s="39">
        <v>243436</v>
      </c>
      <c r="D14" s="28"/>
      <c r="E14" s="28">
        <v>105170</v>
      </c>
      <c r="F14" s="28"/>
      <c r="G14" s="28">
        <f t="shared" ref="G14:G24" si="0">E14</f>
        <v>105170</v>
      </c>
      <c r="H14" s="28"/>
      <c r="I14" s="28">
        <f t="shared" ref="I14:I21" si="1">G37</f>
        <v>105000</v>
      </c>
    </row>
    <row r="15" spans="1:16" ht="13.5" customHeight="1" x14ac:dyDescent="0.15">
      <c r="A15" s="13" t="s">
        <v>20</v>
      </c>
      <c r="B15" s="13"/>
      <c r="C15" s="39">
        <v>3693625</v>
      </c>
      <c r="D15" s="29"/>
      <c r="E15" s="28">
        <v>3747650</v>
      </c>
      <c r="F15" s="29"/>
      <c r="G15" s="28">
        <f t="shared" si="0"/>
        <v>3747650</v>
      </c>
      <c r="H15" s="29"/>
      <c r="I15" s="28">
        <v>6253730</v>
      </c>
    </row>
    <row r="16" spans="1:16" ht="13.5" hidden="1" customHeight="1" x14ac:dyDescent="0.15">
      <c r="A16" s="13" t="s">
        <v>9</v>
      </c>
      <c r="B16" s="13"/>
      <c r="C16" s="29">
        <v>0</v>
      </c>
      <c r="D16" s="28"/>
      <c r="E16" s="28">
        <f t="shared" ref="E16:E17" si="2">ROUND(C39,-1)</f>
        <v>0</v>
      </c>
      <c r="F16" s="28"/>
      <c r="G16" s="28">
        <f t="shared" si="0"/>
        <v>0</v>
      </c>
      <c r="H16" s="28"/>
      <c r="I16" s="28">
        <f t="shared" si="1"/>
        <v>0</v>
      </c>
    </row>
    <row r="17" spans="1:22" ht="13.5" customHeight="1" x14ac:dyDescent="0.15">
      <c r="A17" s="13" t="s">
        <v>21</v>
      </c>
      <c r="B17" s="13"/>
      <c r="C17" s="29">
        <v>0</v>
      </c>
      <c r="D17" s="28"/>
      <c r="E17" s="28">
        <f t="shared" si="2"/>
        <v>0</v>
      </c>
      <c r="F17" s="28"/>
      <c r="G17" s="28">
        <f t="shared" si="0"/>
        <v>0</v>
      </c>
      <c r="H17" s="28"/>
      <c r="I17" s="28">
        <f t="shared" si="1"/>
        <v>0</v>
      </c>
    </row>
    <row r="18" spans="1:22" ht="13.5" customHeight="1" x14ac:dyDescent="0.15">
      <c r="A18" s="13" t="s">
        <v>22</v>
      </c>
      <c r="B18" s="13"/>
      <c r="C18" s="39">
        <v>87344</v>
      </c>
      <c r="D18" s="29"/>
      <c r="E18" s="28">
        <v>205000</v>
      </c>
      <c r="F18" s="29"/>
      <c r="G18" s="28">
        <f t="shared" si="0"/>
        <v>205000</v>
      </c>
      <c r="H18" s="29"/>
      <c r="I18" s="28">
        <f t="shared" si="1"/>
        <v>200000</v>
      </c>
    </row>
    <row r="19" spans="1:22" ht="13.5" customHeight="1" x14ac:dyDescent="0.15">
      <c r="A19" s="13" t="s">
        <v>23</v>
      </c>
      <c r="B19" s="13"/>
      <c r="C19" s="29">
        <v>25521</v>
      </c>
      <c r="D19" s="29"/>
      <c r="E19" s="28">
        <v>69750</v>
      </c>
      <c r="F19" s="29"/>
      <c r="G19" s="28">
        <f t="shared" si="0"/>
        <v>69750</v>
      </c>
      <c r="H19" s="29"/>
      <c r="I19" s="28">
        <f t="shared" si="1"/>
        <v>70000</v>
      </c>
      <c r="J19" s="16"/>
    </row>
    <row r="20" spans="1:22" ht="13.5" customHeight="1" x14ac:dyDescent="0.15">
      <c r="A20" s="13" t="s">
        <v>24</v>
      </c>
      <c r="B20" s="13"/>
      <c r="C20" s="29">
        <v>799116</v>
      </c>
      <c r="D20" s="29"/>
      <c r="E20" s="28">
        <v>705930</v>
      </c>
      <c r="F20" s="29"/>
      <c r="G20" s="28">
        <f t="shared" si="0"/>
        <v>705930</v>
      </c>
      <c r="H20" s="29"/>
      <c r="I20" s="28">
        <f t="shared" si="1"/>
        <v>700000</v>
      </c>
    </row>
    <row r="21" spans="1:22" ht="13.5" customHeight="1" x14ac:dyDescent="0.15">
      <c r="A21" s="13" t="s">
        <v>25</v>
      </c>
      <c r="B21" s="13"/>
      <c r="C21" s="29">
        <v>264741</v>
      </c>
      <c r="D21" s="29"/>
      <c r="E21" s="28">
        <v>326010</v>
      </c>
      <c r="F21" s="29"/>
      <c r="G21" s="28">
        <f t="shared" si="0"/>
        <v>326010</v>
      </c>
      <c r="H21" s="29"/>
      <c r="I21" s="28">
        <f t="shared" si="1"/>
        <v>325000</v>
      </c>
    </row>
    <row r="22" spans="1:22" ht="13.5" customHeight="1" x14ac:dyDescent="0.15">
      <c r="A22" s="13" t="s">
        <v>32</v>
      </c>
      <c r="B22" s="13"/>
      <c r="C22" s="29">
        <v>0</v>
      </c>
      <c r="D22" s="29"/>
      <c r="E22" s="28">
        <f>ROUND(C46,1)</f>
        <v>0</v>
      </c>
      <c r="F22" s="29"/>
      <c r="G22" s="28">
        <f t="shared" si="0"/>
        <v>0</v>
      </c>
      <c r="H22" s="29"/>
      <c r="I22" s="28">
        <f t="shared" ref="I22" si="3">G46</f>
        <v>0</v>
      </c>
      <c r="R22" s="16">
        <f>SUM(G18,G20:G22)</f>
        <v>1236940</v>
      </c>
      <c r="T22" s="16">
        <f>SUM(I18,I20:I22)</f>
        <v>1225000</v>
      </c>
    </row>
    <row r="23" spans="1:22" ht="13.5" customHeight="1" x14ac:dyDescent="0.15">
      <c r="A23" s="13" t="s">
        <v>30</v>
      </c>
      <c r="B23" s="13"/>
      <c r="C23" s="29">
        <v>0</v>
      </c>
      <c r="D23" s="29"/>
      <c r="E23" s="28">
        <v>0</v>
      </c>
      <c r="F23" s="29"/>
      <c r="G23" s="28">
        <v>0</v>
      </c>
      <c r="H23" s="29"/>
      <c r="I23" s="28">
        <v>0</v>
      </c>
      <c r="R23" s="16"/>
      <c r="T23" s="16"/>
    </row>
    <row r="24" spans="1:22" ht="13.5" customHeight="1" x14ac:dyDescent="0.15">
      <c r="A24" s="13" t="s">
        <v>31</v>
      </c>
      <c r="B24" s="13"/>
      <c r="C24" s="40"/>
      <c r="D24" s="29"/>
      <c r="E24" s="40">
        <v>0</v>
      </c>
      <c r="F24" s="28"/>
      <c r="G24" s="40">
        <f t="shared" si="0"/>
        <v>0</v>
      </c>
      <c r="H24" s="28"/>
      <c r="I24" s="40">
        <v>0</v>
      </c>
      <c r="J24" s="16"/>
    </row>
    <row r="25" spans="1:22" ht="12.95" customHeight="1" x14ac:dyDescent="0.15">
      <c r="A25" s="13"/>
      <c r="B25" s="15"/>
      <c r="C25" s="30"/>
      <c r="D25" s="30"/>
      <c r="E25" s="30"/>
      <c r="F25" s="30"/>
      <c r="G25" s="30"/>
      <c r="H25" s="30"/>
      <c r="I25" s="30"/>
    </row>
    <row r="26" spans="1:22" ht="12.95" customHeight="1" x14ac:dyDescent="0.15">
      <c r="A26" s="13" t="s">
        <v>6</v>
      </c>
      <c r="B26" s="15"/>
      <c r="C26" s="31">
        <f>SUM(C11:C25)</f>
        <v>5991963</v>
      </c>
      <c r="D26" s="32"/>
      <c r="E26" s="31">
        <f>SUM(E11:E25)</f>
        <v>6037690</v>
      </c>
      <c r="F26" s="32"/>
      <c r="G26" s="31">
        <f>SUM(G12:G25)</f>
        <v>6037690</v>
      </c>
      <c r="H26" s="32"/>
      <c r="I26" s="31">
        <f>SUM(I11:I25)</f>
        <v>8889390</v>
      </c>
    </row>
    <row r="27" spans="1:22" ht="12.75" x14ac:dyDescent="0.15">
      <c r="A27" s="13"/>
      <c r="B27" s="15"/>
      <c r="C27" s="30"/>
      <c r="D27" s="30"/>
      <c r="E27" s="30"/>
      <c r="F27" s="30"/>
      <c r="G27" s="30"/>
      <c r="H27" s="30"/>
      <c r="I27" s="30"/>
    </row>
    <row r="28" spans="1:22" ht="12.75" x14ac:dyDescent="0.15">
      <c r="A28" s="13"/>
      <c r="B28" s="15"/>
      <c r="C28" s="30"/>
      <c r="D28" s="30"/>
      <c r="E28" s="30"/>
      <c r="F28" s="30"/>
      <c r="G28" s="30"/>
      <c r="H28" s="30"/>
      <c r="I28" s="30"/>
    </row>
    <row r="29" spans="1:22" s="1" customFormat="1" ht="15.75" x14ac:dyDescent="0.15">
      <c r="A29" s="37" t="s">
        <v>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2.75" x14ac:dyDescent="0.15">
      <c r="A30" s="13"/>
      <c r="B30" s="15"/>
      <c r="C30" s="30"/>
      <c r="D30" s="30"/>
      <c r="E30" s="30"/>
      <c r="F30" s="30"/>
      <c r="G30" s="30"/>
      <c r="H30" s="30"/>
      <c r="I30" s="30"/>
    </row>
    <row r="31" spans="1:22" ht="12.75" x14ac:dyDescent="0.15">
      <c r="A31" s="13"/>
      <c r="B31" s="12"/>
      <c r="C31" s="25"/>
      <c r="D31" s="25"/>
      <c r="E31" s="26" t="s">
        <v>26</v>
      </c>
      <c r="F31" s="25"/>
      <c r="G31" s="24" t="s">
        <v>11</v>
      </c>
      <c r="H31" s="25"/>
      <c r="I31" s="26" t="s">
        <v>18</v>
      </c>
    </row>
    <row r="32" spans="1:22" ht="12.75" x14ac:dyDescent="0.15">
      <c r="A32" s="13"/>
      <c r="B32" s="12"/>
      <c r="C32" s="24" t="s">
        <v>12</v>
      </c>
      <c r="D32" s="25"/>
      <c r="E32" s="24" t="s">
        <v>10</v>
      </c>
      <c r="F32" s="25"/>
      <c r="G32" s="24" t="s">
        <v>27</v>
      </c>
      <c r="H32" s="25"/>
      <c r="I32" s="24" t="s">
        <v>10</v>
      </c>
    </row>
    <row r="33" spans="1:19" ht="12.75" x14ac:dyDescent="0.15">
      <c r="A33" s="13"/>
      <c r="B33" s="12"/>
      <c r="C33" s="24" t="str">
        <f>C10</f>
        <v>2015-16</v>
      </c>
      <c r="D33" s="25"/>
      <c r="E33" s="24" t="s">
        <v>33</v>
      </c>
      <c r="F33" s="25"/>
      <c r="G33" s="24" t="s">
        <v>33</v>
      </c>
      <c r="H33" s="25"/>
      <c r="I33" s="24" t="str">
        <f>I10</f>
        <v>2017-18</v>
      </c>
      <c r="M33" s="16" t="e">
        <f>+I36-#REF!</f>
        <v>#REF!</v>
      </c>
    </row>
    <row r="34" spans="1:19" ht="12.75" x14ac:dyDescent="0.15">
      <c r="A34" s="13"/>
      <c r="B34" s="17"/>
      <c r="C34" s="33"/>
      <c r="D34" s="33"/>
      <c r="E34" s="24"/>
      <c r="F34" s="33"/>
      <c r="G34" s="33"/>
      <c r="H34" s="33"/>
      <c r="I34" s="33"/>
    </row>
    <row r="35" spans="1:19" ht="15" customHeight="1" x14ac:dyDescent="0.15">
      <c r="A35" s="13" t="s">
        <v>8</v>
      </c>
      <c r="B35" s="15"/>
      <c r="C35" s="32">
        <v>0</v>
      </c>
      <c r="D35" s="27"/>
      <c r="E35" s="27">
        <v>0</v>
      </c>
      <c r="F35" s="27"/>
      <c r="G35" s="27">
        <f>G12</f>
        <v>0</v>
      </c>
      <c r="H35" s="27"/>
      <c r="I35" s="27">
        <v>0</v>
      </c>
    </row>
    <row r="36" spans="1:19" ht="15" customHeight="1" x14ac:dyDescent="0.15">
      <c r="A36" s="13" t="s">
        <v>5</v>
      </c>
      <c r="B36" s="15"/>
      <c r="C36" s="30">
        <v>878180</v>
      </c>
      <c r="D36" s="28"/>
      <c r="E36" s="28">
        <v>1213810</v>
      </c>
      <c r="F36" s="28"/>
      <c r="G36" s="28">
        <v>1235660</v>
      </c>
      <c r="H36" s="28"/>
      <c r="I36" s="28">
        <v>1216900</v>
      </c>
    </row>
    <row r="37" spans="1:19" ht="15" customHeight="1" x14ac:dyDescent="0.15">
      <c r="A37" s="13" t="s">
        <v>19</v>
      </c>
      <c r="B37" s="15"/>
      <c r="C37" s="30">
        <v>105171</v>
      </c>
      <c r="D37" s="28"/>
      <c r="E37" s="28">
        <v>100000</v>
      </c>
      <c r="F37" s="28"/>
      <c r="G37" s="28">
        <v>105000</v>
      </c>
      <c r="H37" s="28"/>
      <c r="I37" s="29">
        <v>105000</v>
      </c>
    </row>
    <row r="38" spans="1:19" ht="15" customHeight="1" x14ac:dyDescent="0.15">
      <c r="A38" s="13" t="s">
        <v>20</v>
      </c>
      <c r="B38" s="15"/>
      <c r="C38" s="28">
        <v>3747648</v>
      </c>
      <c r="D38" s="28"/>
      <c r="E38" s="28">
        <v>6464120</v>
      </c>
      <c r="F38" s="28"/>
      <c r="G38" s="28">
        <f>ROUND([2]FORM1!$I$32*0.049,-1)</f>
        <v>6253730</v>
      </c>
      <c r="H38" s="28"/>
      <c r="I38" s="28">
        <v>4911400</v>
      </c>
    </row>
    <row r="39" spans="1:19" ht="15" hidden="1" customHeight="1" x14ac:dyDescent="0.15">
      <c r="A39" s="13" t="s">
        <v>9</v>
      </c>
      <c r="B39" s="15"/>
      <c r="C39" s="28">
        <v>0</v>
      </c>
      <c r="D39" s="28"/>
      <c r="E39" s="28">
        <v>0</v>
      </c>
      <c r="F39" s="28"/>
      <c r="G39" s="28"/>
      <c r="H39" s="28"/>
      <c r="I39" s="28">
        <v>0</v>
      </c>
    </row>
    <row r="40" spans="1:19" ht="15" customHeight="1" x14ac:dyDescent="0.15">
      <c r="A40" s="13" t="s">
        <v>21</v>
      </c>
      <c r="B40" s="15"/>
      <c r="C40" s="39">
        <v>0</v>
      </c>
      <c r="D40" s="29"/>
      <c r="E40" s="29">
        <v>0</v>
      </c>
      <c r="F40" s="29"/>
      <c r="G40" s="29">
        <v>0</v>
      </c>
      <c r="H40" s="29"/>
      <c r="I40" s="29">
        <v>0</v>
      </c>
      <c r="N40" s="16">
        <f>I40-2292830</f>
        <v>-2292830</v>
      </c>
    </row>
    <row r="41" spans="1:19" ht="15" customHeight="1" x14ac:dyDescent="0.15">
      <c r="A41" s="13" t="s">
        <v>22</v>
      </c>
      <c r="B41" s="15"/>
      <c r="C41" s="39">
        <v>205000</v>
      </c>
      <c r="D41" s="29"/>
      <c r="E41" s="29">
        <v>200000</v>
      </c>
      <c r="F41" s="29"/>
      <c r="G41" s="29">
        <v>200000</v>
      </c>
      <c r="H41" s="29"/>
      <c r="I41" s="29">
        <v>220000</v>
      </c>
      <c r="N41" s="16"/>
      <c r="R41" s="16">
        <f>SUM(G41,G43:G45)</f>
        <v>1225000</v>
      </c>
      <c r="S41" s="16">
        <f>SUM(I41,I43:I45)</f>
        <v>1255000</v>
      </c>
    </row>
    <row r="42" spans="1:19" ht="13.5" customHeight="1" x14ac:dyDescent="0.15">
      <c r="A42" s="13" t="s">
        <v>23</v>
      </c>
      <c r="B42" s="13"/>
      <c r="C42" s="29">
        <v>69748</v>
      </c>
      <c r="D42" s="29"/>
      <c r="E42" s="29">
        <v>70000</v>
      </c>
      <c r="F42" s="29"/>
      <c r="G42" s="29">
        <v>70000</v>
      </c>
      <c r="H42" s="29"/>
      <c r="I42" s="29">
        <v>70000</v>
      </c>
    </row>
    <row r="43" spans="1:19" ht="13.5" customHeight="1" x14ac:dyDescent="0.15">
      <c r="A43" s="13" t="s">
        <v>24</v>
      </c>
      <c r="B43" s="13"/>
      <c r="C43" s="29">
        <v>705925</v>
      </c>
      <c r="D43" s="29"/>
      <c r="E43" s="29">
        <v>700000</v>
      </c>
      <c r="F43" s="29"/>
      <c r="G43" s="29">
        <v>700000</v>
      </c>
      <c r="H43" s="29"/>
      <c r="I43" s="29">
        <v>705000</v>
      </c>
    </row>
    <row r="44" spans="1:19" ht="13.5" customHeight="1" x14ac:dyDescent="0.15">
      <c r="A44" s="13" t="s">
        <v>25</v>
      </c>
      <c r="B44" s="13"/>
      <c r="C44" s="29">
        <v>326007</v>
      </c>
      <c r="D44" s="29"/>
      <c r="E44" s="29">
        <v>325000</v>
      </c>
      <c r="F44" s="29"/>
      <c r="G44" s="29">
        <v>325000</v>
      </c>
      <c r="H44" s="29"/>
      <c r="I44" s="29">
        <v>330000</v>
      </c>
      <c r="J44" s="16"/>
    </row>
    <row r="45" spans="1:19" ht="13.5" customHeight="1" x14ac:dyDescent="0.15">
      <c r="A45" s="13" t="s">
        <v>29</v>
      </c>
      <c r="B45" s="13"/>
      <c r="C45" s="29">
        <v>0</v>
      </c>
      <c r="D45" s="29"/>
      <c r="E45" s="29">
        <v>0</v>
      </c>
      <c r="F45" s="29"/>
      <c r="G45" s="29">
        <v>0</v>
      </c>
      <c r="H45" s="29"/>
      <c r="I45" s="29">
        <v>0</v>
      </c>
      <c r="J45" s="16"/>
    </row>
    <row r="46" spans="1:19" ht="13.5" customHeight="1" x14ac:dyDescent="0.15">
      <c r="A46" s="13" t="s">
        <v>30</v>
      </c>
      <c r="B46" s="13"/>
      <c r="C46" s="29">
        <v>0</v>
      </c>
      <c r="D46" s="29"/>
      <c r="E46" s="29">
        <v>0</v>
      </c>
      <c r="F46" s="29"/>
      <c r="G46" s="29">
        <v>0</v>
      </c>
      <c r="H46" s="29"/>
      <c r="I46" s="29">
        <v>0</v>
      </c>
    </row>
    <row r="47" spans="1:19" ht="13.5" customHeight="1" x14ac:dyDescent="0.15">
      <c r="A47" s="13" t="s">
        <v>31</v>
      </c>
      <c r="B47" s="13"/>
      <c r="C47" s="40">
        <v>0</v>
      </c>
      <c r="D47" s="29"/>
      <c r="E47" s="40">
        <v>0</v>
      </c>
      <c r="F47" s="28"/>
      <c r="G47" s="40">
        <f>E47</f>
        <v>0</v>
      </c>
      <c r="H47" s="28"/>
      <c r="I47" s="40">
        <v>0</v>
      </c>
    </row>
    <row r="48" spans="1:19" ht="12.95" customHeight="1" x14ac:dyDescent="0.15">
      <c r="A48" s="13"/>
      <c r="B48" s="15"/>
      <c r="C48" s="30"/>
      <c r="D48" s="30"/>
      <c r="E48" s="30"/>
      <c r="F48" s="30"/>
      <c r="G48" s="30"/>
      <c r="H48" s="30"/>
      <c r="I48" s="30"/>
    </row>
    <row r="49" spans="1:10" ht="12.95" customHeight="1" x14ac:dyDescent="0.15">
      <c r="A49" s="13" t="s">
        <v>6</v>
      </c>
      <c r="B49" s="15"/>
      <c r="C49" s="31">
        <f>SUM(C34:C48)</f>
        <v>6037679</v>
      </c>
      <c r="D49" s="32"/>
      <c r="E49" s="31">
        <f>SUM(E34:E48)</f>
        <v>9072930</v>
      </c>
      <c r="F49" s="32"/>
      <c r="G49" s="31">
        <f>SUM(G34:G48)</f>
        <v>8889390</v>
      </c>
      <c r="H49" s="32"/>
      <c r="I49" s="31">
        <f>ROUND(SUM(I34:I48),-1)</f>
        <v>7558300</v>
      </c>
    </row>
    <row r="55" spans="1:10" ht="12.75" x14ac:dyDescent="0.15">
      <c r="E55" s="34">
        <v>910100</v>
      </c>
      <c r="I55" s="34">
        <f>ROUND([3]FORM1!$I$30*0.015,-1)</f>
        <v>1255350</v>
      </c>
      <c r="J55" s="16">
        <f>SUM(I41,I43,I44)</f>
        <v>1255000</v>
      </c>
    </row>
    <row r="59" spans="1:10" x14ac:dyDescent="0.15">
      <c r="E59" s="35" t="e">
        <f>+#REF!-E55</f>
        <v>#REF!</v>
      </c>
      <c r="I59" s="35" t="e">
        <f>+#REF!-I55</f>
        <v>#REF!</v>
      </c>
    </row>
    <row r="63" spans="1:10" x14ac:dyDescent="0.15">
      <c r="E63" s="21">
        <v>1213470</v>
      </c>
    </row>
    <row r="64" spans="1:10" x14ac:dyDescent="0.15">
      <c r="E64" s="35" t="e">
        <f>+E63-#REF!</f>
        <v>#REF!</v>
      </c>
    </row>
    <row r="80" spans="9:10" ht="15" x14ac:dyDescent="0.15">
      <c r="I80" s="36" t="s">
        <v>13</v>
      </c>
      <c r="J80" s="18">
        <v>2158000</v>
      </c>
    </row>
    <row r="81" spans="9:10" ht="15" x14ac:dyDescent="0.15">
      <c r="I81" s="36" t="s">
        <v>14</v>
      </c>
      <c r="J81" s="19">
        <v>4508500</v>
      </c>
    </row>
    <row r="82" spans="9:10" ht="15" x14ac:dyDescent="0.15">
      <c r="I82" s="36" t="s">
        <v>15</v>
      </c>
      <c r="J82" s="18">
        <f>SUM(J80:J81)</f>
        <v>6666500</v>
      </c>
    </row>
    <row r="83" spans="9:10" ht="15" x14ac:dyDescent="0.15">
      <c r="I83" s="36" t="s">
        <v>16</v>
      </c>
      <c r="J83" s="19">
        <f>G40</f>
        <v>0</v>
      </c>
    </row>
    <row r="84" spans="9:10" ht="15" x14ac:dyDescent="0.15">
      <c r="I84" s="36" t="s">
        <v>17</v>
      </c>
      <c r="J84" s="18">
        <f>J82-J83</f>
        <v>6666500</v>
      </c>
    </row>
  </sheetData>
  <mergeCells count="4">
    <mergeCell ref="A2:K2"/>
    <mergeCell ref="A4:K4"/>
    <mergeCell ref="A6:K6"/>
    <mergeCell ref="A29:K29"/>
  </mergeCells>
  <phoneticPr fontId="0" type="noConversion"/>
  <pageMargins left="0.83" right="0" top="0.27" bottom="0.16" header="0.17" footer="0.28999999999999998"/>
  <pageSetup scale="80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FORM2</vt:lpstr>
      <vt:lpstr>ALL</vt:lpstr>
      <vt:lpstr>FORM2!Print_Area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Hughes</dc:creator>
  <cp:lastModifiedBy>Frame, Adrienne</cp:lastModifiedBy>
  <cp:lastPrinted>2016-07-08T15:14:25Z</cp:lastPrinted>
  <dcterms:created xsi:type="dcterms:W3CDTF">2004-04-22T19:41:30Z</dcterms:created>
  <dcterms:modified xsi:type="dcterms:W3CDTF">2017-07-13T19:43:59Z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