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2070" yWindow="1140" windowWidth="10215" windowHeight="4770"/>
  </bookViews>
  <sheets>
    <sheet name="form6" sheetId="18" r:id="rId1"/>
    <sheet name="Est Copy" sheetId="28" r:id="rId2"/>
    <sheet name="Prop Copy" sheetId="29" r:id="rId3"/>
    <sheet name="Sheet3" sheetId="30" r:id="rId4"/>
  </sheets>
  <externalReferences>
    <externalReference r:id="rId5"/>
    <externalReference r:id="rId6"/>
  </externalReferences>
  <definedNames>
    <definedName name="_xlnm._FilterDatabase" localSheetId="1" hidden="1">'Est Copy'!$A$1:$N$31</definedName>
    <definedName name="_SIX1" localSheetId="1">#REF!</definedName>
    <definedName name="_SIX1" localSheetId="0">#REF!</definedName>
    <definedName name="_SIX1" localSheetId="2">#REF!</definedName>
    <definedName name="_SIX1">#REF!</definedName>
    <definedName name="add" localSheetId="1">#REF!</definedName>
    <definedName name="add" localSheetId="0">#REF!</definedName>
    <definedName name="add" localSheetId="2">#REF!</definedName>
    <definedName name="add">#REF!</definedName>
    <definedName name="ALL" localSheetId="1">#REF!</definedName>
    <definedName name="ALL" localSheetId="0">#REF!</definedName>
    <definedName name="ALL" localSheetId="2">#REF!</definedName>
    <definedName name="ALL">#REF!</definedName>
    <definedName name="E97A112" localSheetId="1">'Est Copy'!#REF!</definedName>
    <definedName name="E97A112" localSheetId="0">form6!#REF!</definedName>
    <definedName name="E97A112" localSheetId="2">'Prop Copy'!#REF!</definedName>
    <definedName name="E97A112">#REF!</definedName>
    <definedName name="estexp" localSheetId="1">[1]FORM1!#REF!</definedName>
    <definedName name="estexp" localSheetId="0">[1]FORM1!#REF!</definedName>
    <definedName name="estexp" localSheetId="2">[1]FORM1!#REF!</definedName>
    <definedName name="estexp">[1]FORM1!#REF!</definedName>
    <definedName name="fee" localSheetId="1">#REF!</definedName>
    <definedName name="fee" localSheetId="0">#REF!</definedName>
    <definedName name="fee" localSheetId="2">#REF!</definedName>
    <definedName name="fee">#REF!</definedName>
    <definedName name="food" localSheetId="1">'Est Copy'!#REF!</definedName>
    <definedName name="food" localSheetId="0">form6!#REF!</definedName>
    <definedName name="food" localSheetId="2">'Prop Copy'!#REF!</definedName>
    <definedName name="food">#REF!</definedName>
    <definedName name="hous" localSheetId="1">'Est Copy'!#REF!</definedName>
    <definedName name="hous" localSheetId="0">form6!#REF!</definedName>
    <definedName name="hous" localSheetId="2">'Prop Copy'!#REF!</definedName>
    <definedName name="hous">#REF!</definedName>
    <definedName name="POSIT" localSheetId="1">#REF!</definedName>
    <definedName name="POSIT" localSheetId="0">#REF!</definedName>
    <definedName name="POSIT" localSheetId="2">#REF!</definedName>
    <definedName name="POSIT">#REF!</definedName>
    <definedName name="_xlnm.Print_Area" localSheetId="1">'Est Copy'!$A$2:$M$31</definedName>
    <definedName name="_xlnm.Print_Area" localSheetId="0">form6!$A$1:$P$182</definedName>
    <definedName name="_xlnm.Print_Area" localSheetId="2">'Prop Copy'!$A$1:$K$38</definedName>
    <definedName name="_xlnm.Print_Titles" localSheetId="1">'Est Copy'!$A:$G</definedName>
    <definedName name="_xlnm.Print_Titles" localSheetId="0">form6!$A:$G</definedName>
    <definedName name="_xlnm.Print_Titles" localSheetId="2">'Prop Copy'!$A:$G</definedName>
    <definedName name="SIX" localSheetId="1">#REF!</definedName>
    <definedName name="SIX" localSheetId="0">#REF!</definedName>
    <definedName name="SIX" localSheetId="2">#REF!</definedName>
    <definedName name="SIX">#REF!</definedName>
    <definedName name="top" localSheetId="1">#REF!</definedName>
    <definedName name="top" localSheetId="0">#REF!</definedName>
    <definedName name="top" localSheetId="2">#REF!</definedName>
    <definedName name="top">#REF!</definedName>
    <definedName name="vend" localSheetId="1">'Est Copy'!#REF!</definedName>
    <definedName name="vend" localSheetId="0">form6!#REF!</definedName>
    <definedName name="vend" localSheetId="2">'Prop Copy'!#REF!</definedName>
    <definedName name="vend">#REF!</definedName>
  </definedNames>
  <calcPr calcId="145621"/>
</workbook>
</file>

<file path=xl/calcChain.xml><?xml version="1.0" encoding="utf-8"?>
<calcChain xmlns="http://schemas.openxmlformats.org/spreadsheetml/2006/main">
  <c r="N137" i="18" l="1"/>
  <c r="M28" i="29" l="1"/>
  <c r="M18" i="29"/>
  <c r="M14" i="29"/>
  <c r="M26" i="29"/>
  <c r="M22" i="29"/>
  <c r="M23" i="29"/>
  <c r="M16" i="29"/>
  <c r="M20" i="29"/>
  <c r="M27" i="29"/>
  <c r="M31" i="29"/>
  <c r="M24" i="29"/>
  <c r="M1" i="29"/>
  <c r="M8" i="29"/>
  <c r="M10" i="29"/>
  <c r="M2" i="29"/>
  <c r="M3" i="29"/>
  <c r="M9" i="29"/>
  <c r="M11" i="29"/>
  <c r="M12" i="29"/>
  <c r="M13" i="29"/>
  <c r="M4" i="29"/>
  <c r="M5" i="29"/>
  <c r="M6" i="29"/>
  <c r="M7" i="29"/>
  <c r="M19" i="29"/>
  <c r="M15" i="29"/>
  <c r="M21" i="29"/>
  <c r="M17" i="29"/>
  <c r="M25" i="29"/>
  <c r="M30" i="29"/>
  <c r="M32" i="29"/>
  <c r="M35" i="29"/>
  <c r="M34" i="29"/>
  <c r="M33" i="29"/>
  <c r="M36" i="29"/>
  <c r="M38" i="29"/>
  <c r="M29" i="29"/>
  <c r="I37" i="29"/>
  <c r="M37" i="29" s="1"/>
  <c r="N17" i="28"/>
  <c r="N4" i="28"/>
  <c r="N19" i="28"/>
  <c r="N10" i="28"/>
  <c r="N13" i="28"/>
  <c r="N12" i="28"/>
  <c r="N16" i="28"/>
  <c r="N14" i="28"/>
  <c r="N5" i="28"/>
  <c r="N8" i="28"/>
  <c r="N6" i="28"/>
  <c r="N9" i="28"/>
  <c r="N1" i="28"/>
  <c r="N2" i="28"/>
  <c r="N3" i="28"/>
  <c r="N15" i="28"/>
  <c r="N18" i="28"/>
  <c r="N7" i="28"/>
  <c r="N11" i="28"/>
  <c r="N20" i="28"/>
  <c r="N21" i="28"/>
  <c r="N24" i="28"/>
  <c r="N22" i="28"/>
  <c r="N23" i="28"/>
  <c r="N26" i="28"/>
  <c r="N25" i="28"/>
  <c r="N27" i="28"/>
  <c r="N29" i="28"/>
  <c r="N30" i="28"/>
  <c r="M17" i="28"/>
  <c r="M4" i="28"/>
  <c r="M19" i="28"/>
  <c r="M10" i="28"/>
  <c r="M13" i="28"/>
  <c r="M12" i="28"/>
  <c r="M16" i="28"/>
  <c r="M14" i="28"/>
  <c r="M5" i="28"/>
  <c r="M8" i="28"/>
  <c r="M6" i="28"/>
  <c r="M9" i="28"/>
  <c r="M1" i="28"/>
  <c r="M2" i="28"/>
  <c r="M3" i="28"/>
  <c r="M15" i="28"/>
  <c r="M18" i="28"/>
  <c r="M7" i="28"/>
  <c r="M11" i="28"/>
  <c r="M20" i="28"/>
  <c r="M21" i="28"/>
  <c r="M24" i="28"/>
  <c r="M22" i="28"/>
  <c r="M23" i="28"/>
  <c r="M26" i="28"/>
  <c r="M25" i="28"/>
  <c r="M27" i="28"/>
  <c r="M29" i="28"/>
  <c r="M30" i="28"/>
  <c r="K28" i="28"/>
  <c r="M28" i="28" l="1"/>
  <c r="N28" i="28"/>
  <c r="H136" i="18" l="1"/>
  <c r="N57" i="18" l="1"/>
  <c r="Q168" i="18" l="1"/>
  <c r="Q167" i="18"/>
  <c r="Q166" i="18"/>
  <c r="N153" i="18" l="1"/>
  <c r="Q155" i="18"/>
  <c r="Q154" i="18"/>
  <c r="Q153" i="18"/>
  <c r="Q152" i="18"/>
  <c r="Q151" i="18"/>
  <c r="R11" i="18" l="1"/>
  <c r="R10" i="18"/>
  <c r="R13" i="18"/>
  <c r="R12" i="18"/>
  <c r="L174" i="18" l="1"/>
  <c r="L22" i="18" l="1"/>
  <c r="N11" i="18" l="1"/>
  <c r="N12" i="18"/>
  <c r="N13" i="18"/>
  <c r="H169" i="18" l="1"/>
  <c r="H145" i="18"/>
  <c r="H138" i="18"/>
  <c r="R21" i="18" l="1"/>
  <c r="N21" i="18" s="1"/>
  <c r="R20" i="18"/>
  <c r="N20" i="18" s="1"/>
  <c r="R19" i="18"/>
  <c r="R18" i="18"/>
  <c r="R15" i="18"/>
  <c r="R14" i="18"/>
  <c r="N14" i="18" s="1"/>
  <c r="Q113" i="18" l="1"/>
  <c r="L112" i="18"/>
  <c r="R112" i="18" s="1"/>
  <c r="H93" i="18" l="1"/>
  <c r="S156" i="18"/>
  <c r="Q178" i="18" l="1"/>
  <c r="N178" i="18"/>
  <c r="L178" i="18"/>
  <c r="J178" i="18"/>
  <c r="H178" i="18"/>
  <c r="Q176" i="18"/>
  <c r="N169" i="18"/>
  <c r="L169" i="18"/>
  <c r="J169" i="18"/>
  <c r="R169" i="18"/>
  <c r="Q164" i="18"/>
  <c r="R153" i="18"/>
  <c r="N149" i="18"/>
  <c r="L149" i="18"/>
  <c r="J149" i="18"/>
  <c r="H149" i="18"/>
  <c r="N145" i="18"/>
  <c r="L145" i="18"/>
  <c r="J145" i="18"/>
  <c r="N138" i="18"/>
  <c r="L138" i="18"/>
  <c r="J138" i="18"/>
  <c r="S137" i="18"/>
  <c r="R137" i="18"/>
  <c r="Q137" i="18"/>
  <c r="Q125" i="18"/>
  <c r="Q124" i="18"/>
  <c r="N112" i="18"/>
  <c r="J112" i="18"/>
  <c r="J124" i="18" s="1"/>
  <c r="H112" i="18"/>
  <c r="H124" i="18" s="1"/>
  <c r="S105" i="18"/>
  <c r="Q105" i="18"/>
  <c r="N93" i="18"/>
  <c r="L93" i="18"/>
  <c r="J93" i="18"/>
  <c r="N73" i="18"/>
  <c r="L73" i="18"/>
  <c r="J73" i="18"/>
  <c r="H73" i="18"/>
  <c r="Q73" i="18" s="1"/>
  <c r="N69" i="18"/>
  <c r="L69" i="18"/>
  <c r="J69" i="18"/>
  <c r="H69" i="18"/>
  <c r="P44" i="18"/>
  <c r="P80" i="18" s="1"/>
  <c r="P125" i="18" s="1"/>
  <c r="P156" i="18" s="1"/>
  <c r="Q34" i="18"/>
  <c r="Q31" i="18"/>
  <c r="J22" i="18"/>
  <c r="H22" i="18"/>
  <c r="F21" i="18"/>
  <c r="U13" i="18"/>
  <c r="U12" i="18"/>
  <c r="U11" i="18"/>
  <c r="U10" i="18"/>
  <c r="N10" i="18"/>
  <c r="N180" i="18" l="1"/>
  <c r="Q13" i="18"/>
  <c r="V18" i="18"/>
  <c r="L180" i="18"/>
  <c r="U14" i="18"/>
  <c r="V14" i="18" s="1"/>
  <c r="H180" i="18"/>
  <c r="J180" i="18"/>
  <c r="L70" i="18"/>
  <c r="J70" i="18"/>
  <c r="J140" i="18" s="1"/>
  <c r="H70" i="18"/>
  <c r="H140" i="18" s="1"/>
  <c r="Q10" i="18"/>
  <c r="L124" i="18"/>
  <c r="N124" i="18"/>
  <c r="S27" i="18"/>
  <c r="S26" i="18"/>
  <c r="N22" i="18"/>
  <c r="N70" i="18" s="1"/>
  <c r="R152" i="18"/>
  <c r="S190" i="18" l="1"/>
  <c r="S191" i="18" s="1"/>
  <c r="S29" i="18"/>
  <c r="V22" i="18"/>
  <c r="L140" i="18"/>
  <c r="R178" i="18"/>
  <c r="N140" i="18"/>
  <c r="J182" i="18"/>
  <c r="H182" i="18"/>
  <c r="Q182" i="18" s="1"/>
  <c r="Q140" i="18"/>
  <c r="L182" i="18" l="1"/>
  <c r="N182" i="18"/>
  <c r="Q185" i="18"/>
  <c r="L185" i="18" l="1"/>
  <c r="N185" i="18"/>
</calcChain>
</file>

<file path=xl/sharedStrings.xml><?xml version="1.0" encoding="utf-8"?>
<sst xmlns="http://schemas.openxmlformats.org/spreadsheetml/2006/main" count="284" uniqueCount="157">
  <si>
    <t>FORM VI</t>
  </si>
  <si>
    <t>Page</t>
  </si>
  <si>
    <t xml:space="preserve">Actual  </t>
  </si>
  <si>
    <t>Education and General</t>
  </si>
  <si>
    <t>Maint Fee Undergrad</t>
  </si>
  <si>
    <t>Maint Fee Graduate</t>
  </si>
  <si>
    <t>Tuition - Undergrad</t>
  </si>
  <si>
    <t>Tuition - Graduate</t>
  </si>
  <si>
    <t>Debt Service Fees</t>
  </si>
  <si>
    <t>Student Activity Fee</t>
  </si>
  <si>
    <t>Application Fee</t>
  </si>
  <si>
    <t>Graduation Fee</t>
  </si>
  <si>
    <t>Returned  Check Fee</t>
  </si>
  <si>
    <t>Late Exam Fines</t>
  </si>
  <si>
    <t>ID Card Replacement</t>
  </si>
  <si>
    <t>Other Fees</t>
  </si>
  <si>
    <t>Student Orientation Fee</t>
  </si>
  <si>
    <t>Library Fines</t>
  </si>
  <si>
    <t>Music Fees</t>
  </si>
  <si>
    <t>Technology Access Fee</t>
  </si>
  <si>
    <t>Payment Plan Fee</t>
  </si>
  <si>
    <t>Late Fee Payment Plan</t>
  </si>
  <si>
    <t>Total Other Fees</t>
  </si>
  <si>
    <t>Total Tuition and Fees</t>
  </si>
  <si>
    <t>State Appropriations</t>
  </si>
  <si>
    <t>Total State Appropriations</t>
  </si>
  <si>
    <t>Federal Grants &amp; Contracts</t>
  </si>
  <si>
    <t>State Grants &amp; Contracts</t>
  </si>
  <si>
    <t>Private Gifts, Grants &amp; Contracts</t>
  </si>
  <si>
    <t>Parking</t>
  </si>
  <si>
    <t>Concessions</t>
  </si>
  <si>
    <t>Radio/TV</t>
  </si>
  <si>
    <t>Conference Income</t>
  </si>
  <si>
    <t>NCAA Grant in Aid</t>
  </si>
  <si>
    <t>NCAA Acad. Enhancement</t>
  </si>
  <si>
    <t>Athletic Fundraising</t>
  </si>
  <si>
    <t>Total Athletic Revenues</t>
  </si>
  <si>
    <t>Other Sources</t>
  </si>
  <si>
    <t xml:space="preserve">Investment Interest Income </t>
  </si>
  <si>
    <t>Dental Hygiene</t>
  </si>
  <si>
    <t>Miscellaneous</t>
  </si>
  <si>
    <t>Total Other Sources</t>
  </si>
  <si>
    <t xml:space="preserve">      Total Education &amp; General</t>
  </si>
  <si>
    <t>Sales and Services of Auxiliary Enterprises</t>
  </si>
  <si>
    <t>Bookstore Commissions</t>
  </si>
  <si>
    <t>Total Bookstore</t>
  </si>
  <si>
    <t>Cafeteria Meal Tickets</t>
  </si>
  <si>
    <t>Food Service Commission</t>
  </si>
  <si>
    <t>Total Food Service</t>
  </si>
  <si>
    <t>Hale Dormitory</t>
  </si>
  <si>
    <t>Watson Dormitory</t>
  </si>
  <si>
    <t>Boyd Dormitory</t>
  </si>
  <si>
    <t>Eppse Dormitory</t>
  </si>
  <si>
    <t>Wilson Dormitory</t>
  </si>
  <si>
    <t>Conventions Housing</t>
  </si>
  <si>
    <t>Room and Board Interest</t>
  </si>
  <si>
    <t>Rudolph Residence Center</t>
  </si>
  <si>
    <t>Total Housing</t>
  </si>
  <si>
    <t>Post Office Contract</t>
  </si>
  <si>
    <t>Box Rentals</t>
  </si>
  <si>
    <t xml:space="preserve">Vending Machines </t>
  </si>
  <si>
    <t>Parking Permits</t>
  </si>
  <si>
    <t>Parking Fines</t>
  </si>
  <si>
    <t>Total Other Auxiliaries</t>
  </si>
  <si>
    <t>Total Sales Services Auxiliary Enterprises</t>
  </si>
  <si>
    <t xml:space="preserve">      TOTAL REVENUES</t>
  </si>
  <si>
    <t>Priority Registration</t>
  </si>
  <si>
    <t>Tuition and Fees</t>
  </si>
  <si>
    <t xml:space="preserve"> Mandatory Fees</t>
  </si>
  <si>
    <t>Total Mandatory Fees</t>
  </si>
  <si>
    <t xml:space="preserve"> Non-Mandatory Fees</t>
  </si>
  <si>
    <t>Gentry Center - Rental</t>
  </si>
  <si>
    <t>Extended Education</t>
  </si>
  <si>
    <t>July</t>
  </si>
  <si>
    <t>Program/Advertising</t>
  </si>
  <si>
    <t>On Line Course Fee</t>
  </si>
  <si>
    <t xml:space="preserve"> General Access Fee</t>
  </si>
  <si>
    <t>Athletic Fee</t>
  </si>
  <si>
    <t>New Residence Center</t>
  </si>
  <si>
    <t>Ford Complex</t>
  </si>
  <si>
    <t>NCAA Sports Sponsorship</t>
  </si>
  <si>
    <t>On Line Course Fee Grad</t>
  </si>
  <si>
    <t>Salvage</t>
  </si>
  <si>
    <t>Game Receipts - Basketball</t>
  </si>
  <si>
    <t>Game Receipts - Football</t>
  </si>
  <si>
    <t>Guarantees - Football</t>
  </si>
  <si>
    <t>School of Business Fee</t>
  </si>
  <si>
    <t>On Line Course Fee ROCE</t>
  </si>
  <si>
    <t xml:space="preserve">October  </t>
  </si>
  <si>
    <t>RODP Revenue Sharing</t>
  </si>
  <si>
    <t>TENNESSEE STATE UNIVERSITY</t>
  </si>
  <si>
    <t>UNRESTRICTED DETAILED BUDGET PROPOSALS</t>
  </si>
  <si>
    <t>CURRENT FUND REVENUES</t>
  </si>
  <si>
    <t>Graduate School Fees</t>
  </si>
  <si>
    <t>Non Credit Fees</t>
  </si>
  <si>
    <t>Test Fees</t>
  </si>
  <si>
    <t>Other Non Mandatory Fees</t>
  </si>
  <si>
    <t>Registration Fees</t>
  </si>
  <si>
    <t>Institution On Line Course Fee</t>
  </si>
  <si>
    <t>School of Nursing Fee</t>
  </si>
  <si>
    <t>College of Engineering Fee</t>
  </si>
  <si>
    <t>Foreign Student Fees</t>
  </si>
  <si>
    <t>Housing Fines</t>
  </si>
  <si>
    <t>Other Reve. Generating Aux.</t>
  </si>
  <si>
    <t>Apartment Revenue</t>
  </si>
  <si>
    <t>Amount increase from Apartments</t>
  </si>
  <si>
    <t>Guarantees - Basketball-Men</t>
  </si>
  <si>
    <t>Guarantees - Basketball-Women</t>
  </si>
  <si>
    <t>Guarantees - Other Women Sports</t>
  </si>
  <si>
    <t>Local Grants &amp; Contracts</t>
  </si>
  <si>
    <t>Health Info. Magt. Fee</t>
  </si>
  <si>
    <t>Lab Fee - Biology</t>
  </si>
  <si>
    <t>Lab Fee - Chemistry</t>
  </si>
  <si>
    <t>Lab Fee - Physics</t>
  </si>
  <si>
    <t>Facilities Rental Fees</t>
  </si>
  <si>
    <t>Summer Success Institute</t>
  </si>
  <si>
    <t>Child Care Centers</t>
  </si>
  <si>
    <t>Sales  &amp; Services  of Other Activities</t>
  </si>
  <si>
    <t>Sales  &amp; Services  of Educational Departments</t>
  </si>
  <si>
    <t>Total Sales  &amp; Services  of Educational Departments</t>
  </si>
  <si>
    <t>Total Sales  &amp; Services  of Other Activities</t>
  </si>
  <si>
    <t>Rents</t>
  </si>
  <si>
    <t>Homecoming Events</t>
  </si>
  <si>
    <t>Foundation Gifts</t>
  </si>
  <si>
    <t>Other Athletics</t>
  </si>
  <si>
    <t>Health Services Fee</t>
  </si>
  <si>
    <t>Career Development Fairs</t>
  </si>
  <si>
    <t>College of Education Fee</t>
  </si>
  <si>
    <t>Estimated</t>
  </si>
  <si>
    <t>Radio Advertising</t>
  </si>
  <si>
    <t>Red indicates non recurring revenue</t>
  </si>
  <si>
    <t>2015-16</t>
  </si>
  <si>
    <t>Speech Pathology Lab Fee</t>
  </si>
  <si>
    <t>Other Sales and Services of Edu Act</t>
  </si>
  <si>
    <t>Step Shows</t>
  </si>
  <si>
    <t>Athletics Balance  Estimated</t>
  </si>
  <si>
    <t>No Enrollment Increase</t>
  </si>
  <si>
    <t>Fee Increase</t>
  </si>
  <si>
    <t>Dental Hygiene Clinic Fee</t>
  </si>
  <si>
    <t>Lab Fee - Dental Hygiene</t>
  </si>
  <si>
    <t>Dental Hygiene SRTA Rental Fee</t>
  </si>
  <si>
    <t>2016-17</t>
  </si>
  <si>
    <t>Boot Camp Excel O Rate Activity</t>
  </si>
  <si>
    <t>Student Activities</t>
  </si>
  <si>
    <t>Events Management</t>
  </si>
  <si>
    <t>Program Fees Dues Membership</t>
  </si>
  <si>
    <t>Community Garden</t>
  </si>
  <si>
    <t>Book Fee</t>
  </si>
  <si>
    <t>Cardio Respiratory Care Science</t>
  </si>
  <si>
    <t>Lab Fee - Agriculture Science</t>
  </si>
  <si>
    <t xml:space="preserve"> </t>
  </si>
  <si>
    <t>2017-18</t>
  </si>
  <si>
    <t>Passport Fee</t>
  </si>
  <si>
    <t>0% fee increase</t>
  </si>
  <si>
    <t>1.01% fee increase</t>
  </si>
  <si>
    <t>Intensive English Program Fee</t>
  </si>
  <si>
    <t>Executive MBA Prog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</si>
</sst>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###"/>
    <numFmt numFmtId="165" formatCode="_(* #,##0.0_);_(* \(#,##0.0\);_(* &quot;-&quot;?_);_(@_)"/>
  </numFmts>
  <fonts count="11" x14ac:knownFonts="1">
    <font>
      <sz val="12"/>
      <name val="System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2"/>
      <name val="Times New Roman"/>
      <family val="1"/>
    </font>
    <font>
      <b/>
      <sz val="12"/>
      <name val="Times New Roman"/>
      <family val="1"/>
    </font>
    <font>
      <b/>
      <sz val="13.5"/>
      <name val="Times New Roman"/>
      <family val="1"/>
    </font>
    <font>
      <sz val="12"/>
      <name val="System"/>
      <family val="2"/>
    </font>
    <font>
      <sz val="12"/>
      <color rgb="FFFF0000"/>
      <name val="Times New Roman"/>
      <family val="1"/>
    </font>
    <font>
      <sz val="10"/>
      <name val="Courier"/>
      <family val="3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0" fontId="2" fillId="0" borderId="0"/>
    <xf numFmtId="44" fontId="9" fillId="0" borderId="0" applyFont="0" applyFill="0" applyBorder="0" applyAlignment="0" applyProtection="0"/>
    <xf numFmtId="0" fontId="1" fillId="0" borderId="0"/>
    <xf numFmtId="0" fontId="1" fillId="0" borderId="0"/>
  </cellStyleXfs>
  <cellXfs count="119">
    <xf numFmtId="0" fontId="0" fillId="0" borderId="0" xfId="0"/>
    <xf numFmtId="0" fontId="4" fillId="0" borderId="0" xfId="0" applyFont="1"/>
    <xf numFmtId="16" fontId="4" fillId="0" borderId="0" xfId="0" applyNumberFormat="1" applyFont="1" applyAlignment="1">
      <alignment horizontal="center"/>
    </xf>
    <xf numFmtId="41" fontId="4" fillId="0" borderId="0" xfId="0" applyNumberFormat="1" applyFont="1"/>
    <xf numFmtId="41" fontId="4" fillId="0" borderId="0" xfId="0" applyNumberFormat="1" applyFont="1" applyBorder="1"/>
    <xf numFmtId="0" fontId="4" fillId="0" borderId="0" xfId="0" applyFont="1" applyAlignment="1">
      <alignment horizontal="left"/>
    </xf>
    <xf numFmtId="41" fontId="0" fillId="0" borderId="0" xfId="0" applyNumberFormat="1"/>
    <xf numFmtId="41" fontId="4" fillId="0" borderId="0" xfId="1" applyNumberFormat="1" applyFont="1" applyBorder="1" applyAlignment="1">
      <alignment horizontal="right"/>
    </xf>
    <xf numFmtId="42" fontId="4" fillId="0" borderId="0" xfId="2" applyNumberFormat="1" applyFont="1" applyBorder="1" applyAlignment="1">
      <alignment horizontal="right"/>
    </xf>
    <xf numFmtId="42" fontId="4" fillId="0" borderId="0" xfId="0" applyNumberFormat="1" applyFont="1" applyBorder="1"/>
    <xf numFmtId="42" fontId="4" fillId="0" borderId="0" xfId="0" applyNumberFormat="1" applyFont="1"/>
    <xf numFmtId="41" fontId="4" fillId="0" borderId="0" xfId="1" applyNumberFormat="1" applyFont="1" applyFill="1" applyBorder="1" applyAlignment="1">
      <alignment horizontal="right"/>
    </xf>
    <xf numFmtId="0" fontId="4" fillId="0" borderId="0" xfId="0" applyFont="1" applyFill="1"/>
    <xf numFmtId="41" fontId="4" fillId="0" borderId="0" xfId="0" applyNumberFormat="1" applyFont="1" applyFill="1"/>
    <xf numFmtId="0" fontId="7" fillId="0" borderId="0" xfId="0" applyFont="1"/>
    <xf numFmtId="42" fontId="4" fillId="0" borderId="2" xfId="0" applyNumberFormat="1" applyFont="1" applyBorder="1"/>
    <xf numFmtId="42" fontId="4" fillId="0" borderId="0" xfId="0" applyNumberFormat="1" applyFont="1" applyFill="1" applyBorder="1"/>
    <xf numFmtId="42" fontId="4" fillId="0" borderId="2" xfId="0" applyNumberFormat="1" applyFont="1" applyFill="1" applyBorder="1"/>
    <xf numFmtId="42" fontId="0" fillId="0" borderId="0" xfId="0" applyNumberFormat="1"/>
    <xf numFmtId="42" fontId="4" fillId="0" borderId="2" xfId="2" applyNumberFormat="1" applyFont="1" applyBorder="1" applyAlignment="1">
      <alignment horizontal="right"/>
    </xf>
    <xf numFmtId="42" fontId="4" fillId="0" borderId="0" xfId="0" applyNumberFormat="1" applyFont="1" applyAlignment="1">
      <alignment horizontal="center"/>
    </xf>
    <xf numFmtId="43" fontId="4" fillId="0" borderId="0" xfId="0" applyNumberFormat="1" applyFont="1"/>
    <xf numFmtId="165" fontId="0" fillId="0" borderId="0" xfId="0" applyNumberFormat="1"/>
    <xf numFmtId="44" fontId="4" fillId="0" borderId="0" xfId="0" applyNumberFormat="1" applyFont="1"/>
    <xf numFmtId="0" fontId="8" fillId="0" borderId="0" xfId="0" applyFont="1"/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41" fontId="7" fillId="0" borderId="0" xfId="0" applyNumberFormat="1" applyFont="1" applyBorder="1"/>
    <xf numFmtId="1" fontId="7" fillId="0" borderId="0" xfId="0" applyNumberFormat="1" applyFont="1"/>
    <xf numFmtId="1" fontId="7" fillId="0" borderId="0" xfId="0" applyNumberFormat="1" applyFont="1" applyAlignment="1">
      <alignment horizontal="center"/>
    </xf>
    <xf numFmtId="0" fontId="7" fillId="0" borderId="0" xfId="0" applyFont="1" applyBorder="1"/>
    <xf numFmtId="42" fontId="4" fillId="2" borderId="0" xfId="2" applyNumberFormat="1" applyFont="1" applyFill="1" applyBorder="1" applyAlignment="1">
      <alignment horizontal="right"/>
    </xf>
    <xf numFmtId="42" fontId="4" fillId="2" borderId="0" xfId="2" applyNumberFormat="1" applyFont="1" applyFill="1" applyBorder="1" applyAlignment="1">
      <alignment horizontal="left"/>
    </xf>
    <xf numFmtId="42" fontId="4" fillId="0" borderId="0" xfId="0" applyNumberFormat="1" applyFont="1" applyFill="1"/>
    <xf numFmtId="0" fontId="7" fillId="0" borderId="0" xfId="0" applyFont="1" applyFill="1"/>
    <xf numFmtId="44" fontId="4" fillId="0" borderId="0" xfId="0" applyNumberFormat="1" applyFont="1" applyFill="1"/>
    <xf numFmtId="41" fontId="4" fillId="3" borderId="0" xfId="1" applyNumberFormat="1" applyFont="1" applyFill="1" applyBorder="1" applyAlignment="1">
      <alignment horizontal="right"/>
    </xf>
    <xf numFmtId="41" fontId="4" fillId="3" borderId="0" xfId="1" applyNumberFormat="1" applyFont="1" applyFill="1" applyBorder="1" applyAlignment="1">
      <alignment horizontal="left"/>
    </xf>
    <xf numFmtId="0" fontId="0" fillId="0" borderId="0" xfId="0"/>
    <xf numFmtId="0" fontId="4" fillId="0" borderId="0" xfId="0" applyFont="1" applyBorder="1"/>
    <xf numFmtId="41" fontId="4" fillId="0" borderId="0" xfId="1" applyNumberFormat="1" applyFont="1" applyBorder="1" applyAlignment="1">
      <alignment horizontal="right"/>
    </xf>
    <xf numFmtId="42" fontId="4" fillId="0" borderId="0" xfId="2" applyNumberFormat="1" applyFont="1" applyBorder="1" applyAlignment="1">
      <alignment horizontal="right"/>
    </xf>
    <xf numFmtId="42" fontId="4" fillId="0" borderId="0" xfId="2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0" fillId="0" borderId="0" xfId="0"/>
    <xf numFmtId="0" fontId="4" fillId="0" borderId="0" xfId="0" applyFont="1"/>
    <xf numFmtId="41" fontId="4" fillId="0" borderId="0" xfId="0" applyNumberFormat="1" applyFont="1"/>
    <xf numFmtId="41" fontId="4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Fill="1" applyBorder="1"/>
    <xf numFmtId="41" fontId="4" fillId="0" borderId="0" xfId="0" applyNumberFormat="1" applyFont="1" applyFill="1"/>
    <xf numFmtId="0" fontId="7" fillId="0" borderId="0" xfId="0" applyFont="1" applyFill="1"/>
    <xf numFmtId="0" fontId="4" fillId="0" borderId="0" xfId="0" applyFont="1"/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1" fontId="4" fillId="0" borderId="0" xfId="2" applyNumberFormat="1" applyFont="1" applyFill="1" applyBorder="1" applyAlignment="1">
      <alignment horizontal="right"/>
    </xf>
    <xf numFmtId="41" fontId="4" fillId="0" borderId="0" xfId="2" applyNumberFormat="1" applyFont="1" applyBorder="1" applyAlignment="1">
      <alignment horizontal="right"/>
    </xf>
    <xf numFmtId="41" fontId="4" fillId="0" borderId="0" xfId="0" applyNumberFormat="1" applyFont="1" applyBorder="1"/>
    <xf numFmtId="42" fontId="4" fillId="0" borderId="0" xfId="0" applyNumberFormat="1" applyFont="1" applyBorder="1"/>
    <xf numFmtId="42" fontId="4" fillId="2" borderId="0" xfId="0" applyNumberFormat="1" applyFont="1" applyFill="1"/>
    <xf numFmtId="41" fontId="7" fillId="0" borderId="0" xfId="0" applyNumberFormat="1" applyFont="1" applyFill="1"/>
    <xf numFmtId="5" fontId="4" fillId="0" borderId="0" xfId="0" applyNumberFormat="1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5" fontId="4" fillId="0" borderId="0" xfId="0" applyNumberFormat="1" applyFont="1" applyFill="1"/>
    <xf numFmtId="42" fontId="4" fillId="0" borderId="0" xfId="2" applyNumberFormat="1" applyFont="1" applyFill="1" applyBorder="1" applyAlignment="1">
      <alignment horizontal="right"/>
    </xf>
    <xf numFmtId="5" fontId="5" fillId="0" borderId="0" xfId="0" applyNumberFormat="1" applyFont="1" applyFill="1" applyAlignment="1">
      <alignment horizontal="center"/>
    </xf>
    <xf numFmtId="42" fontId="4" fillId="0" borderId="1" xfId="0" applyNumberFormat="1" applyFont="1" applyFill="1" applyBorder="1"/>
    <xf numFmtId="5" fontId="4" fillId="0" borderId="0" xfId="0" applyNumberFormat="1" applyFont="1" applyFill="1" applyAlignment="1">
      <alignment horizontal="center"/>
    </xf>
    <xf numFmtId="41" fontId="4" fillId="0" borderId="1" xfId="2" applyNumberFormat="1" applyFont="1" applyFill="1" applyBorder="1" applyAlignment="1">
      <alignment horizontal="right"/>
    </xf>
    <xf numFmtId="43" fontId="4" fillId="0" borderId="1" xfId="0" applyNumberFormat="1" applyFont="1" applyFill="1" applyBorder="1"/>
    <xf numFmtId="42" fontId="4" fillId="0" borderId="3" xfId="2" applyNumberFormat="1" applyFont="1" applyFill="1" applyBorder="1"/>
    <xf numFmtId="41" fontId="7" fillId="0" borderId="0" xfId="0" applyNumberFormat="1" applyFont="1" applyFill="1" applyBorder="1"/>
    <xf numFmtId="43" fontId="4" fillId="0" borderId="0" xfId="0" applyNumberFormat="1" applyFont="1" applyFill="1"/>
    <xf numFmtId="5" fontId="5" fillId="0" borderId="0" xfId="0" applyNumberFormat="1" applyFont="1" applyFill="1"/>
    <xf numFmtId="42" fontId="4" fillId="4" borderId="0" xfId="2" applyNumberFormat="1" applyFont="1" applyFill="1" applyBorder="1" applyAlignment="1">
      <alignment horizontal="right"/>
    </xf>
    <xf numFmtId="41" fontId="4" fillId="4" borderId="0" xfId="1" applyNumberFormat="1" applyFont="1" applyFill="1" applyBorder="1" applyAlignment="1">
      <alignment horizontal="right"/>
    </xf>
    <xf numFmtId="41" fontId="4" fillId="4" borderId="0" xfId="0" applyNumberFormat="1" applyFont="1" applyFill="1" applyBorder="1"/>
    <xf numFmtId="0" fontId="7" fillId="4" borderId="0" xfId="0" applyFont="1" applyFill="1"/>
    <xf numFmtId="42" fontId="4" fillId="4" borderId="0" xfId="0" applyNumberFormat="1" applyFont="1" applyFill="1" applyBorder="1"/>
    <xf numFmtId="41" fontId="4" fillId="4" borderId="0" xfId="2" applyNumberFormat="1" applyFont="1" applyFill="1" applyBorder="1" applyAlignment="1">
      <alignment horizontal="right"/>
    </xf>
    <xf numFmtId="41" fontId="4" fillId="4" borderId="1" xfId="1" applyNumberFormat="1" applyFont="1" applyFill="1" applyBorder="1" applyAlignment="1">
      <alignment horizontal="right"/>
    </xf>
    <xf numFmtId="41" fontId="4" fillId="4" borderId="1" xfId="2" applyNumberFormat="1" applyFont="1" applyFill="1" applyBorder="1" applyAlignment="1">
      <alignment horizontal="right"/>
    </xf>
    <xf numFmtId="41" fontId="8" fillId="0" borderId="0" xfId="2" applyNumberFormat="1" applyFont="1" applyFill="1" applyBorder="1" applyAlignment="1">
      <alignment horizontal="right"/>
    </xf>
    <xf numFmtId="41" fontId="4" fillId="4" borderId="2" xfId="2" applyNumberFormat="1" applyFont="1" applyFill="1" applyBorder="1" applyAlignment="1">
      <alignment horizontal="right"/>
    </xf>
    <xf numFmtId="41" fontId="4" fillId="4" borderId="2" xfId="1" applyNumberFormat="1" applyFont="1" applyFill="1" applyBorder="1" applyAlignment="1">
      <alignment horizontal="right"/>
    </xf>
    <xf numFmtId="42" fontId="4" fillId="4" borderId="1" xfId="2" applyNumberFormat="1" applyFont="1" applyFill="1" applyBorder="1" applyAlignment="1">
      <alignment horizontal="right"/>
    </xf>
    <xf numFmtId="37" fontId="0" fillId="0" borderId="0" xfId="0" applyNumberFormat="1"/>
    <xf numFmtId="41" fontId="4" fillId="2" borderId="0" xfId="2" applyNumberFormat="1" applyFont="1" applyFill="1" applyBorder="1" applyAlignment="1">
      <alignment horizontal="right"/>
    </xf>
    <xf numFmtId="41" fontId="4" fillId="0" borderId="1" xfId="1" applyNumberFormat="1" applyFont="1" applyFill="1" applyBorder="1" applyAlignment="1">
      <alignment horizontal="right"/>
    </xf>
    <xf numFmtId="41" fontId="4" fillId="5" borderId="0" xfId="1" applyNumberFormat="1" applyFont="1" applyFill="1" applyBorder="1" applyAlignment="1">
      <alignment horizontal="right"/>
    </xf>
    <xf numFmtId="41" fontId="8" fillId="0" borderId="2" xfId="2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" fontId="4" fillId="0" borderId="0" xfId="0" applyNumberFormat="1" applyFont="1" applyFill="1"/>
    <xf numFmtId="0" fontId="5" fillId="0" borderId="0" xfId="0" applyFont="1" applyFill="1"/>
    <xf numFmtId="37" fontId="5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1" fontId="5" fillId="0" borderId="0" xfId="0" applyNumberFormat="1" applyFont="1" applyFill="1"/>
    <xf numFmtId="16" fontId="4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" fontId="4" fillId="0" borderId="0" xfId="0" applyNumberFormat="1" applyFont="1" applyFill="1" applyAlignment="1">
      <alignment horizontal="center"/>
    </xf>
    <xf numFmtId="0" fontId="6" fillId="0" borderId="0" xfId="0" applyFont="1" applyFill="1"/>
    <xf numFmtId="1" fontId="6" fillId="0" borderId="0" xfId="0" applyNumberFormat="1" applyFont="1" applyFill="1"/>
    <xf numFmtId="1" fontId="4" fillId="0" borderId="0" xfId="0" applyNumberFormat="1" applyFont="1" applyFill="1" applyAlignment="1">
      <alignment horizontal="left"/>
    </xf>
    <xf numFmtId="42" fontId="4" fillId="0" borderId="2" xfId="2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>
      <alignment horizontal="left"/>
    </xf>
    <xf numFmtId="1" fontId="5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7" fillId="0" borderId="0" xfId="0" applyNumberFormat="1" applyFont="1" applyFill="1"/>
    <xf numFmtId="0" fontId="10" fillId="0" borderId="0" xfId="0" applyFont="1" applyFill="1"/>
    <xf numFmtId="41" fontId="4" fillId="0" borderId="1" xfId="0" applyNumberFormat="1" applyFont="1" applyFill="1" applyBorder="1"/>
    <xf numFmtId="0" fontId="6" fillId="0" borderId="0" xfId="0" applyFont="1" applyFill="1" applyAlignment="1">
      <alignment horizontal="left"/>
    </xf>
    <xf numFmtId="1" fontId="6" fillId="0" borderId="0" xfId="0" applyNumberFormat="1" applyFont="1" applyFill="1" applyAlignment="1">
      <alignment horizontal="left"/>
    </xf>
    <xf numFmtId="43" fontId="4" fillId="0" borderId="0" xfId="2" applyNumberFormat="1" applyFont="1" applyFill="1" applyBorder="1" applyAlignment="1">
      <alignment horizontal="right"/>
    </xf>
    <xf numFmtId="42" fontId="4" fillId="0" borderId="0" xfId="2" applyNumberFormat="1" applyFont="1" applyFill="1" applyBorder="1"/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Border="1"/>
  </cellXfs>
  <cellStyles count="7">
    <cellStyle name="Comma" xfId="1" builtinId="3"/>
    <cellStyle name="Currency" xfId="2" builtinId="4"/>
    <cellStyle name="Currency 2" xfId="4"/>
    <cellStyle name="Normal" xfId="0" builtinId="0"/>
    <cellStyle name="Normal 2" xfId="3"/>
    <cellStyle name="Normal 2 2" xfId="5"/>
    <cellStyle name="Normal 3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white2\Documents\My%20Documents\15PROP\TSU\FORM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white2\My%20Documents\My%20Documents\YEAR%20END\FY08\SCH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1"/>
      <sheetName val="FORM1 pre"/>
      <sheetName val="APPROP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-2"/>
      <sheetName val="Sheet1"/>
      <sheetName val="FBM061"/>
    </sheetNames>
    <sheetDataSet>
      <sheetData sheetId="0">
        <row r="15">
          <cell r="C15" t="str">
            <v>International Education Fee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09"/>
  <sheetViews>
    <sheetView tabSelected="1" zoomScaleNormal="100" workbookViewId="0">
      <selection activeCell="J12" sqref="J12"/>
    </sheetView>
  </sheetViews>
  <sheetFormatPr defaultRowHeight="15.75" x14ac:dyDescent="0.25"/>
  <cols>
    <col min="1" max="1" width="9.875" style="110" customWidth="1"/>
    <col min="2" max="2" width="8.25" style="110" customWidth="1"/>
    <col min="3" max="3" width="8.875" style="53" hidden="1" customWidth="1"/>
    <col min="4" max="4" width="9" style="53" customWidth="1"/>
    <col min="5" max="5" width="7.125" style="110" hidden="1" customWidth="1"/>
    <col min="6" max="6" width="27.5" style="53" customWidth="1"/>
    <col min="7" max="7" width="1.375" style="53" customWidth="1"/>
    <col min="8" max="8" width="15.625" style="53" customWidth="1"/>
    <col min="9" max="9" width="2.125" style="53" customWidth="1"/>
    <col min="10" max="10" width="15.75" style="53" customWidth="1"/>
    <col min="11" max="11" width="1.75" style="53" customWidth="1"/>
    <col min="12" max="12" width="15.75" style="53" customWidth="1"/>
    <col min="13" max="13" width="2" style="53" customWidth="1"/>
    <col min="14" max="14" width="16.5" style="53" customWidth="1"/>
    <col min="15" max="15" width="7.125" style="50" customWidth="1"/>
    <col min="16" max="16" width="6.75" style="50" customWidth="1"/>
    <col min="17" max="17" width="18.125" style="1" customWidth="1"/>
    <col min="18" max="18" width="15.75" style="1" customWidth="1"/>
    <col min="19" max="19" width="25" style="1" customWidth="1"/>
    <col min="20" max="22" width="18.625" customWidth="1"/>
  </cols>
  <sheetData>
    <row r="1" spans="1:23" ht="10.5" customHeight="1" x14ac:dyDescent="0.25">
      <c r="A1" s="95"/>
      <c r="B1" s="95"/>
      <c r="C1" s="26"/>
      <c r="D1" s="26"/>
      <c r="E1" s="25"/>
      <c r="F1" s="50"/>
      <c r="G1" s="50"/>
      <c r="H1" s="50"/>
      <c r="I1" s="50"/>
      <c r="J1" s="51"/>
      <c r="K1" s="51"/>
      <c r="L1" s="51"/>
      <c r="M1" s="50"/>
      <c r="N1" s="50"/>
      <c r="W1">
        <v>1</v>
      </c>
    </row>
    <row r="2" spans="1:23" x14ac:dyDescent="0.25">
      <c r="A2" s="96" t="s">
        <v>0</v>
      </c>
      <c r="B2" s="94" t="s">
        <v>90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7" t="s">
        <v>1</v>
      </c>
      <c r="P2" s="98">
        <v>14</v>
      </c>
      <c r="W2">
        <v>2</v>
      </c>
    </row>
    <row r="3" spans="1:23" x14ac:dyDescent="0.25">
      <c r="A3" s="99"/>
      <c r="B3" s="94" t="s">
        <v>91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75"/>
      <c r="P3" s="75"/>
      <c r="W3">
        <v>3</v>
      </c>
    </row>
    <row r="4" spans="1:23" x14ac:dyDescent="0.25">
      <c r="A4" s="99"/>
      <c r="B4" s="94" t="s">
        <v>92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75"/>
      <c r="P4" s="75"/>
      <c r="W4">
        <v>4</v>
      </c>
    </row>
    <row r="5" spans="1:23" ht="24.75" customHeight="1" x14ac:dyDescent="0.25">
      <c r="A5" s="95"/>
      <c r="B5" s="95"/>
      <c r="C5" s="26"/>
      <c r="D5" s="26"/>
      <c r="E5" s="25"/>
      <c r="F5" s="50"/>
      <c r="G5" s="50"/>
      <c r="H5" s="63" t="s">
        <v>2</v>
      </c>
      <c r="I5" s="69"/>
      <c r="J5" s="63" t="s">
        <v>88</v>
      </c>
      <c r="K5" s="63"/>
      <c r="L5" s="63" t="s">
        <v>128</v>
      </c>
      <c r="M5" s="69"/>
      <c r="N5" s="63" t="s">
        <v>73</v>
      </c>
      <c r="P5" s="100"/>
      <c r="Q5" s="2"/>
      <c r="R5" s="2"/>
      <c r="S5" s="2"/>
      <c r="W5">
        <v>5</v>
      </c>
    </row>
    <row r="6" spans="1:23" x14ac:dyDescent="0.25">
      <c r="A6" s="95"/>
      <c r="B6" s="95"/>
      <c r="C6" s="26"/>
      <c r="D6" s="26"/>
      <c r="E6" s="25"/>
      <c r="F6" s="101"/>
      <c r="G6" s="101"/>
      <c r="H6" s="64" t="s">
        <v>131</v>
      </c>
      <c r="I6" s="69"/>
      <c r="J6" s="64" t="s">
        <v>141</v>
      </c>
      <c r="K6" s="64"/>
      <c r="L6" s="64" t="s">
        <v>141</v>
      </c>
      <c r="M6" s="69"/>
      <c r="N6" s="64" t="s">
        <v>141</v>
      </c>
      <c r="P6" s="102"/>
      <c r="Q6" s="2"/>
      <c r="R6" s="2"/>
      <c r="S6" s="20"/>
      <c r="W6">
        <v>6</v>
      </c>
    </row>
    <row r="7" spans="1:23" ht="17.25" x14ac:dyDescent="0.25">
      <c r="A7" s="103" t="s">
        <v>3</v>
      </c>
      <c r="B7" s="104"/>
      <c r="C7" s="26"/>
      <c r="D7" s="26"/>
      <c r="E7" s="25"/>
      <c r="F7" s="50"/>
      <c r="G7" s="50"/>
      <c r="H7" s="65"/>
      <c r="I7" s="65"/>
      <c r="J7" s="65"/>
      <c r="K7" s="65"/>
      <c r="L7" s="65"/>
      <c r="M7" s="65"/>
      <c r="N7" s="65"/>
      <c r="S7" s="20"/>
      <c r="W7">
        <v>8</v>
      </c>
    </row>
    <row r="8" spans="1:23" ht="15.75" customHeight="1" x14ac:dyDescent="0.25">
      <c r="A8" s="50" t="s">
        <v>67</v>
      </c>
      <c r="B8" s="95"/>
      <c r="C8" s="26"/>
      <c r="D8" s="26"/>
      <c r="E8" s="25"/>
      <c r="F8" s="50"/>
      <c r="G8" s="50"/>
      <c r="H8" s="65"/>
      <c r="I8" s="65"/>
      <c r="J8" s="65"/>
      <c r="K8" s="65"/>
      <c r="L8" s="65"/>
      <c r="M8" s="65"/>
      <c r="N8" s="65"/>
      <c r="S8" s="20"/>
      <c r="W8">
        <v>10</v>
      </c>
    </row>
    <row r="9" spans="1:23" ht="15.6" customHeight="1" x14ac:dyDescent="0.25">
      <c r="A9" s="50" t="s">
        <v>68</v>
      </c>
      <c r="B9" s="95"/>
      <c r="C9" s="26"/>
      <c r="D9" s="26"/>
      <c r="E9" s="25"/>
      <c r="F9" s="50"/>
      <c r="G9" s="50"/>
      <c r="H9" s="65"/>
      <c r="I9" s="65"/>
      <c r="J9" s="65"/>
      <c r="K9" s="65"/>
      <c r="L9" s="65"/>
      <c r="M9" s="65"/>
      <c r="N9" s="65"/>
      <c r="U9" s="18"/>
      <c r="W9">
        <v>11</v>
      </c>
    </row>
    <row r="10" spans="1:23" x14ac:dyDescent="0.25">
      <c r="A10" s="25">
        <v>110001</v>
      </c>
      <c r="B10" s="25">
        <v>73000</v>
      </c>
      <c r="C10" s="26">
        <v>110</v>
      </c>
      <c r="D10" s="26">
        <v>51000</v>
      </c>
      <c r="E10" s="25">
        <v>100</v>
      </c>
      <c r="F10" s="50" t="s">
        <v>4</v>
      </c>
      <c r="G10" s="51"/>
      <c r="H10" s="66">
        <v>41051145</v>
      </c>
      <c r="I10" s="16"/>
      <c r="J10" s="66">
        <v>42124600</v>
      </c>
      <c r="K10" s="66"/>
      <c r="L10" s="66">
        <v>42124600</v>
      </c>
      <c r="M10" s="34"/>
      <c r="N10" s="66">
        <f t="shared" ref="N10:N13" si="0">R10</f>
        <v>42545800</v>
      </c>
      <c r="O10" s="34"/>
      <c r="P10" s="52"/>
      <c r="Q10" s="8">
        <f>SUM(N10:N11)</f>
        <v>54242200</v>
      </c>
      <c r="R10" s="32">
        <f>ROUND(L10*1.01,-2)</f>
        <v>42545800</v>
      </c>
      <c r="S10" s="33" t="s">
        <v>154</v>
      </c>
      <c r="T10" s="7">
        <v>37938900</v>
      </c>
      <c r="U10" s="7">
        <f>ROUND(L10*1.04,-2)</f>
        <v>43809600</v>
      </c>
      <c r="V10" s="7"/>
      <c r="W10">
        <v>12</v>
      </c>
    </row>
    <row r="11" spans="1:23" x14ac:dyDescent="0.25">
      <c r="A11" s="25">
        <v>110001</v>
      </c>
      <c r="B11" s="25">
        <v>73000</v>
      </c>
      <c r="C11" s="26">
        <v>110</v>
      </c>
      <c r="D11" s="26">
        <v>51005</v>
      </c>
      <c r="E11" s="25">
        <v>100</v>
      </c>
      <c r="F11" s="50" t="s">
        <v>5</v>
      </c>
      <c r="G11" s="51"/>
      <c r="H11" s="45">
        <v>11946256</v>
      </c>
      <c r="I11" s="49"/>
      <c r="J11" s="45">
        <v>11580600</v>
      </c>
      <c r="K11" s="45"/>
      <c r="L11" s="45">
        <v>11580600</v>
      </c>
      <c r="M11" s="52"/>
      <c r="N11" s="66">
        <f t="shared" si="0"/>
        <v>11696400</v>
      </c>
      <c r="O11" s="34"/>
      <c r="Q11" s="7"/>
      <c r="R11" s="32">
        <f>ROUND(L11*1.01,-2)</f>
        <v>11696400</v>
      </c>
      <c r="S11" s="33" t="s">
        <v>154</v>
      </c>
      <c r="T11" s="7">
        <v>11631200</v>
      </c>
      <c r="U11" s="7">
        <f>ROUND(L11*1.04,-2)</f>
        <v>12043800</v>
      </c>
      <c r="V11" s="7"/>
      <c r="W11">
        <v>13</v>
      </c>
    </row>
    <row r="12" spans="1:23" x14ac:dyDescent="0.25">
      <c r="A12" s="25">
        <v>110001</v>
      </c>
      <c r="B12" s="25">
        <v>73000</v>
      </c>
      <c r="C12" s="26">
        <v>111</v>
      </c>
      <c r="D12" s="26">
        <v>51050</v>
      </c>
      <c r="E12" s="25">
        <v>100</v>
      </c>
      <c r="F12" s="50" t="s">
        <v>6</v>
      </c>
      <c r="G12" s="51"/>
      <c r="H12" s="45">
        <v>25390496</v>
      </c>
      <c r="I12" s="49"/>
      <c r="J12" s="45">
        <v>23071000</v>
      </c>
      <c r="K12" s="45"/>
      <c r="L12" s="45">
        <v>23071000</v>
      </c>
      <c r="M12" s="52"/>
      <c r="N12" s="66">
        <f t="shared" si="0"/>
        <v>23071000</v>
      </c>
      <c r="O12" s="34"/>
      <c r="P12" s="52"/>
      <c r="Q12" s="7"/>
      <c r="R12" s="32">
        <f>(L12*1)</f>
        <v>23071000</v>
      </c>
      <c r="S12" s="33" t="s">
        <v>153</v>
      </c>
      <c r="T12" s="7">
        <v>14841100</v>
      </c>
      <c r="U12" s="7">
        <f>ROUND(L12*1.04,-2)</f>
        <v>23993800</v>
      </c>
      <c r="V12" s="7"/>
      <c r="W12">
        <v>17</v>
      </c>
    </row>
    <row r="13" spans="1:23" x14ac:dyDescent="0.25">
      <c r="A13" s="25">
        <v>110001</v>
      </c>
      <c r="B13" s="25">
        <v>73000</v>
      </c>
      <c r="C13" s="26">
        <v>111</v>
      </c>
      <c r="D13" s="26">
        <v>51055</v>
      </c>
      <c r="E13" s="25">
        <v>100</v>
      </c>
      <c r="F13" s="50" t="s">
        <v>7</v>
      </c>
      <c r="G13" s="51"/>
      <c r="H13" s="45">
        <v>2747966</v>
      </c>
      <c r="I13" s="49"/>
      <c r="J13" s="45">
        <v>2932700</v>
      </c>
      <c r="K13" s="45"/>
      <c r="L13" s="45">
        <v>2932700</v>
      </c>
      <c r="M13" s="49"/>
      <c r="N13" s="66">
        <f t="shared" si="0"/>
        <v>2932700</v>
      </c>
      <c r="O13" s="34"/>
      <c r="P13" s="52"/>
      <c r="Q13" s="7">
        <f>SUM(N12:N13)</f>
        <v>26003700</v>
      </c>
      <c r="R13" s="32">
        <f>(L13*1)</f>
        <v>2932700</v>
      </c>
      <c r="S13" s="33" t="s">
        <v>153</v>
      </c>
      <c r="T13" s="7">
        <v>1618300</v>
      </c>
      <c r="U13" s="7">
        <f>ROUND(L13*1.04,-2)</f>
        <v>3050000</v>
      </c>
      <c r="V13" s="7"/>
      <c r="W13">
        <v>18</v>
      </c>
    </row>
    <row r="14" spans="1:23" x14ac:dyDescent="0.25">
      <c r="A14" s="25">
        <v>110001</v>
      </c>
      <c r="B14" s="25">
        <v>73000</v>
      </c>
      <c r="C14" s="26">
        <v>113</v>
      </c>
      <c r="D14" s="26">
        <v>51100</v>
      </c>
      <c r="E14" s="25">
        <v>100</v>
      </c>
      <c r="F14" s="50" t="s">
        <v>8</v>
      </c>
      <c r="G14" s="51"/>
      <c r="H14" s="45">
        <v>1361816</v>
      </c>
      <c r="I14" s="49"/>
      <c r="J14" s="45">
        <v>1580900</v>
      </c>
      <c r="K14" s="45"/>
      <c r="L14" s="45">
        <v>1580900</v>
      </c>
      <c r="M14" s="52"/>
      <c r="N14" s="45">
        <f>R14</f>
        <v>1580900</v>
      </c>
      <c r="O14" s="34"/>
      <c r="Q14" s="7"/>
      <c r="R14" s="37">
        <f>L14</f>
        <v>1580900</v>
      </c>
      <c r="S14" s="38" t="s">
        <v>136</v>
      </c>
      <c r="T14" s="7">
        <v>1537500</v>
      </c>
      <c r="U14" s="7">
        <f>SUM(U10:U13)</f>
        <v>82897200</v>
      </c>
      <c r="V14" s="7">
        <f>U14-R14</f>
        <v>81316300</v>
      </c>
      <c r="W14">
        <v>21</v>
      </c>
    </row>
    <row r="15" spans="1:23" x14ac:dyDescent="0.25">
      <c r="A15" s="25">
        <v>110001</v>
      </c>
      <c r="B15" s="25">
        <v>73000</v>
      </c>
      <c r="C15" s="26">
        <v>115</v>
      </c>
      <c r="D15" s="26">
        <v>51250</v>
      </c>
      <c r="E15" s="25">
        <v>100</v>
      </c>
      <c r="F15" s="50" t="s">
        <v>9</v>
      </c>
      <c r="G15" s="51"/>
      <c r="H15" s="45">
        <v>1252331</v>
      </c>
      <c r="I15" s="49"/>
      <c r="J15" s="45">
        <v>1207430</v>
      </c>
      <c r="K15" s="45"/>
      <c r="L15" s="45">
        <v>1207430</v>
      </c>
      <c r="M15" s="52"/>
      <c r="N15" s="45">
        <v>1207430</v>
      </c>
      <c r="O15" s="34"/>
      <c r="P15" s="52"/>
      <c r="Q15" s="11"/>
      <c r="R15" s="37">
        <f>L15</f>
        <v>1207430</v>
      </c>
      <c r="S15" s="38" t="s">
        <v>136</v>
      </c>
      <c r="T15" s="7">
        <v>1277600</v>
      </c>
      <c r="U15" s="7"/>
      <c r="V15" s="7"/>
      <c r="W15">
        <v>22</v>
      </c>
    </row>
    <row r="16" spans="1:23" x14ac:dyDescent="0.25">
      <c r="A16" s="25"/>
      <c r="B16" s="25"/>
      <c r="C16" s="26"/>
      <c r="D16" s="26"/>
      <c r="E16" s="25"/>
      <c r="F16" s="50"/>
      <c r="G16" s="51"/>
      <c r="H16" s="45"/>
      <c r="I16" s="49"/>
      <c r="J16" s="45"/>
      <c r="K16" s="45"/>
      <c r="L16" s="45"/>
      <c r="M16" s="52"/>
      <c r="N16" s="45"/>
      <c r="O16" s="45"/>
      <c r="P16" s="45"/>
      <c r="Q16" s="10"/>
      <c r="R16" s="36"/>
      <c r="S16" s="12"/>
      <c r="U16" s="7"/>
      <c r="V16" s="7"/>
      <c r="W16">
        <v>23</v>
      </c>
    </row>
    <row r="17" spans="1:23" x14ac:dyDescent="0.25">
      <c r="A17" s="50" t="s">
        <v>76</v>
      </c>
      <c r="B17" s="25"/>
      <c r="C17" s="26"/>
      <c r="D17" s="26"/>
      <c r="E17" s="25"/>
      <c r="F17" s="50"/>
      <c r="G17" s="51"/>
      <c r="H17" s="45"/>
      <c r="I17" s="49"/>
      <c r="J17" s="45"/>
      <c r="K17" s="45"/>
      <c r="L17" s="45"/>
      <c r="M17" s="52"/>
      <c r="N17" s="45"/>
      <c r="O17" s="45"/>
      <c r="Q17" s="3"/>
      <c r="R17" s="36"/>
      <c r="S17" s="12"/>
      <c r="U17" s="7"/>
      <c r="V17" s="7"/>
      <c r="W17">
        <v>24</v>
      </c>
    </row>
    <row r="18" spans="1:23" s="14" customFormat="1" x14ac:dyDescent="0.25">
      <c r="A18" s="25">
        <v>110001</v>
      </c>
      <c r="B18" s="25">
        <v>73000</v>
      </c>
      <c r="C18" s="26">
        <v>210</v>
      </c>
      <c r="D18" s="26">
        <v>51200</v>
      </c>
      <c r="E18" s="25">
        <v>100</v>
      </c>
      <c r="F18" s="50" t="s">
        <v>19</v>
      </c>
      <c r="G18" s="51"/>
      <c r="H18" s="45">
        <v>1721398</v>
      </c>
      <c r="I18" s="49"/>
      <c r="J18" s="45">
        <v>1662900</v>
      </c>
      <c r="K18" s="45"/>
      <c r="L18" s="45">
        <v>1662900</v>
      </c>
      <c r="M18" s="52"/>
      <c r="N18" s="45">
        <v>1662900</v>
      </c>
      <c r="O18" s="45"/>
      <c r="P18" s="45"/>
      <c r="Q18" s="11"/>
      <c r="R18" s="37">
        <f t="shared" ref="R18:R21" si="1">L18</f>
        <v>1662900</v>
      </c>
      <c r="S18" s="38" t="s">
        <v>136</v>
      </c>
      <c r="T18" s="7">
        <v>1742500</v>
      </c>
      <c r="U18" s="7"/>
      <c r="V18" s="7">
        <f>SUM(N10:N13)</f>
        <v>80245900</v>
      </c>
      <c r="W18">
        <v>25</v>
      </c>
    </row>
    <row r="19" spans="1:23" s="14" customFormat="1" x14ac:dyDescent="0.25">
      <c r="A19" s="25">
        <v>110001</v>
      </c>
      <c r="B19" s="25">
        <v>73000</v>
      </c>
      <c r="C19" s="26">
        <v>206</v>
      </c>
      <c r="D19" s="26">
        <v>51160</v>
      </c>
      <c r="E19" s="25">
        <v>100</v>
      </c>
      <c r="F19" s="50" t="s">
        <v>11</v>
      </c>
      <c r="G19" s="51"/>
      <c r="H19" s="45">
        <v>186003</v>
      </c>
      <c r="I19" s="49"/>
      <c r="J19" s="45">
        <v>190000</v>
      </c>
      <c r="K19" s="45"/>
      <c r="L19" s="45">
        <v>190000</v>
      </c>
      <c r="M19" s="52"/>
      <c r="N19" s="45">
        <v>190000</v>
      </c>
      <c r="O19" s="45"/>
      <c r="P19" s="45"/>
      <c r="Q19" s="11"/>
      <c r="R19" s="37">
        <f t="shared" si="1"/>
        <v>190000</v>
      </c>
      <c r="S19" s="38" t="s">
        <v>137</v>
      </c>
      <c r="T19" s="7">
        <v>92000</v>
      </c>
      <c r="U19" s="7"/>
      <c r="V19" s="7"/>
      <c r="W19">
        <v>26</v>
      </c>
    </row>
    <row r="20" spans="1:23" s="14" customFormat="1" x14ac:dyDescent="0.25">
      <c r="A20" s="25">
        <v>110001</v>
      </c>
      <c r="B20" s="25">
        <v>73000</v>
      </c>
      <c r="C20" s="26">
        <v>206</v>
      </c>
      <c r="D20" s="26">
        <v>51165</v>
      </c>
      <c r="E20" s="25"/>
      <c r="F20" s="50" t="s">
        <v>125</v>
      </c>
      <c r="G20" s="51"/>
      <c r="H20" s="45">
        <v>447287</v>
      </c>
      <c r="I20" s="49"/>
      <c r="J20" s="45">
        <v>431250</v>
      </c>
      <c r="K20" s="45"/>
      <c r="L20" s="45">
        <v>431250</v>
      </c>
      <c r="M20" s="52"/>
      <c r="N20" s="45">
        <f>R20</f>
        <v>431250</v>
      </c>
      <c r="O20" s="45"/>
      <c r="P20" s="45"/>
      <c r="Q20" s="11"/>
      <c r="R20" s="37">
        <f t="shared" si="1"/>
        <v>431250</v>
      </c>
      <c r="S20" s="38" t="s">
        <v>136</v>
      </c>
      <c r="T20" s="7">
        <v>400000</v>
      </c>
      <c r="U20" s="7"/>
      <c r="V20" s="7"/>
      <c r="W20"/>
    </row>
    <row r="21" spans="1:23" s="14" customFormat="1" x14ac:dyDescent="0.25">
      <c r="A21" s="25">
        <v>110001</v>
      </c>
      <c r="B21" s="25">
        <v>73000</v>
      </c>
      <c r="C21" s="26">
        <v>206</v>
      </c>
      <c r="D21" s="26">
        <v>51170</v>
      </c>
      <c r="E21" s="25">
        <v>100</v>
      </c>
      <c r="F21" s="50" t="str">
        <f>'[2]SCH-2'!$C$15</f>
        <v>International Education Fee</v>
      </c>
      <c r="G21" s="51"/>
      <c r="H21" s="45">
        <v>178904</v>
      </c>
      <c r="I21" s="49"/>
      <c r="J21" s="45">
        <v>172490</v>
      </c>
      <c r="K21" s="45"/>
      <c r="L21" s="45">
        <v>172490</v>
      </c>
      <c r="M21" s="52"/>
      <c r="N21" s="45">
        <f>R21</f>
        <v>172490</v>
      </c>
      <c r="O21" s="45"/>
      <c r="P21" s="45"/>
      <c r="Q21" s="11"/>
      <c r="R21" s="37">
        <f t="shared" si="1"/>
        <v>172490</v>
      </c>
      <c r="S21" s="38" t="s">
        <v>136</v>
      </c>
      <c r="T21" s="7">
        <v>160000</v>
      </c>
      <c r="U21" s="7"/>
      <c r="V21" s="7"/>
      <c r="W21"/>
    </row>
    <row r="22" spans="1:23" x14ac:dyDescent="0.25">
      <c r="A22" s="27" t="s">
        <v>69</v>
      </c>
      <c r="B22" s="105"/>
      <c r="C22" s="26"/>
      <c r="D22" s="26"/>
      <c r="E22" s="25"/>
      <c r="F22" s="50"/>
      <c r="G22" s="51"/>
      <c r="H22" s="106">
        <f>SUM(H10:H21)</f>
        <v>86283602</v>
      </c>
      <c r="I22" s="49"/>
      <c r="J22" s="106">
        <f>SUM(J10:J21)</f>
        <v>84953870</v>
      </c>
      <c r="K22" s="66"/>
      <c r="L22" s="106">
        <f>SUM(L10:L21)</f>
        <v>84953870</v>
      </c>
      <c r="M22" s="52"/>
      <c r="N22" s="106">
        <f>SUM(N10:N21)</f>
        <v>85490870</v>
      </c>
      <c r="O22" s="52"/>
      <c r="P22" s="52"/>
      <c r="Q22" s="19"/>
      <c r="R22" s="19"/>
      <c r="S22" s="19"/>
      <c r="T22" s="19"/>
      <c r="U22" s="19"/>
      <c r="V22" s="8">
        <f>V14-V18</f>
        <v>1070400</v>
      </c>
      <c r="W22">
        <v>29</v>
      </c>
    </row>
    <row r="23" spans="1:23" x14ac:dyDescent="0.25">
      <c r="A23" s="25"/>
      <c r="B23" s="25"/>
      <c r="C23" s="26"/>
      <c r="D23" s="26"/>
      <c r="E23" s="25"/>
      <c r="F23" s="50"/>
      <c r="G23" s="51"/>
      <c r="H23" s="49"/>
      <c r="I23" s="49"/>
      <c r="J23" s="49"/>
      <c r="K23" s="49"/>
      <c r="L23" s="49"/>
      <c r="M23" s="52"/>
      <c r="N23" s="49"/>
      <c r="O23" s="45"/>
      <c r="P23" s="45"/>
      <c r="W23">
        <v>30</v>
      </c>
    </row>
    <row r="24" spans="1:23" ht="15.75" customHeight="1" x14ac:dyDescent="0.25">
      <c r="A24" s="27" t="s">
        <v>70</v>
      </c>
      <c r="B24" s="25"/>
      <c r="C24" s="26"/>
      <c r="D24" s="26"/>
      <c r="E24" s="25"/>
      <c r="F24" s="50"/>
      <c r="G24" s="51"/>
      <c r="H24" s="49"/>
      <c r="I24" s="49"/>
      <c r="J24" s="49"/>
      <c r="K24" s="49"/>
      <c r="L24" s="49"/>
      <c r="M24" s="52"/>
      <c r="N24" s="49"/>
      <c r="O24" s="45"/>
      <c r="P24" s="45"/>
      <c r="S24" s="10"/>
      <c r="W24">
        <v>31</v>
      </c>
    </row>
    <row r="25" spans="1:23" x14ac:dyDescent="0.25">
      <c r="A25" s="25">
        <v>110001</v>
      </c>
      <c r="B25" s="25">
        <v>73000</v>
      </c>
      <c r="C25" s="26">
        <v>210</v>
      </c>
      <c r="D25" s="26">
        <v>51655</v>
      </c>
      <c r="E25" s="25">
        <v>100</v>
      </c>
      <c r="F25" s="50" t="s">
        <v>86</v>
      </c>
      <c r="G25" s="51"/>
      <c r="H25" s="66">
        <v>453650</v>
      </c>
      <c r="I25" s="49"/>
      <c r="J25" s="66">
        <v>350000</v>
      </c>
      <c r="K25" s="66"/>
      <c r="L25" s="66">
        <v>415000</v>
      </c>
      <c r="M25" s="52"/>
      <c r="N25" s="66">
        <v>400000</v>
      </c>
      <c r="O25" s="45"/>
      <c r="P25" s="45"/>
      <c r="Q25" s="8"/>
      <c r="R25" s="8"/>
      <c r="S25" s="8"/>
      <c r="T25" s="7"/>
      <c r="U25" s="7"/>
      <c r="W25">
        <v>33</v>
      </c>
    </row>
    <row r="26" spans="1:23" x14ac:dyDescent="0.25">
      <c r="A26" s="25">
        <v>110001</v>
      </c>
      <c r="B26" s="25">
        <v>73000</v>
      </c>
      <c r="C26" s="26"/>
      <c r="D26" s="26">
        <v>51651</v>
      </c>
      <c r="E26" s="25"/>
      <c r="F26" s="50" t="s">
        <v>99</v>
      </c>
      <c r="G26" s="51"/>
      <c r="H26" s="45">
        <v>260447</v>
      </c>
      <c r="I26" s="49"/>
      <c r="J26" s="45">
        <v>300000</v>
      </c>
      <c r="K26" s="45"/>
      <c r="L26" s="45">
        <v>200000</v>
      </c>
      <c r="M26" s="52"/>
      <c r="N26" s="45">
        <v>200000</v>
      </c>
      <c r="O26" s="45"/>
      <c r="P26" s="45"/>
      <c r="Q26" s="8"/>
      <c r="R26" s="8"/>
      <c r="S26" s="8">
        <f>N14*0.66</f>
        <v>1043394</v>
      </c>
      <c r="T26" s="7"/>
      <c r="U26" s="7"/>
    </row>
    <row r="27" spans="1:23" x14ac:dyDescent="0.25">
      <c r="A27" s="25">
        <v>110001</v>
      </c>
      <c r="B27" s="25">
        <v>73000</v>
      </c>
      <c r="C27" s="26"/>
      <c r="D27" s="26">
        <v>51652</v>
      </c>
      <c r="E27" s="25"/>
      <c r="F27" s="50" t="s">
        <v>100</v>
      </c>
      <c r="G27" s="51"/>
      <c r="H27" s="45">
        <v>316819</v>
      </c>
      <c r="I27" s="49"/>
      <c r="J27" s="45">
        <v>330000</v>
      </c>
      <c r="K27" s="45"/>
      <c r="L27" s="45">
        <v>460000</v>
      </c>
      <c r="M27" s="52"/>
      <c r="N27" s="45">
        <v>400000</v>
      </c>
      <c r="O27" s="45"/>
      <c r="P27" s="45"/>
      <c r="Q27" s="8"/>
      <c r="R27" s="8"/>
      <c r="S27" s="8">
        <f>N14*0.34</f>
        <v>537506</v>
      </c>
      <c r="T27" s="7"/>
      <c r="U27" s="7"/>
    </row>
    <row r="28" spans="1:23" s="46" customFormat="1" x14ac:dyDescent="0.25">
      <c r="A28" s="25">
        <v>110001</v>
      </c>
      <c r="B28" s="25">
        <v>73000</v>
      </c>
      <c r="C28" s="26"/>
      <c r="D28" s="26">
        <v>51659</v>
      </c>
      <c r="E28" s="25"/>
      <c r="F28" s="50" t="s">
        <v>156</v>
      </c>
      <c r="G28" s="51"/>
      <c r="H28" s="45">
        <v>0</v>
      </c>
      <c r="I28" s="49"/>
      <c r="J28" s="45">
        <v>0</v>
      </c>
      <c r="K28" s="45"/>
      <c r="L28" s="45">
        <v>0</v>
      </c>
      <c r="M28" s="52"/>
      <c r="N28" s="45">
        <v>407300</v>
      </c>
      <c r="O28" s="45"/>
      <c r="P28" s="45"/>
      <c r="Q28" s="43"/>
      <c r="R28" s="43"/>
      <c r="S28" s="43"/>
      <c r="T28" s="44"/>
      <c r="U28" s="44"/>
    </row>
    <row r="29" spans="1:23" x14ac:dyDescent="0.25">
      <c r="A29" s="25">
        <v>110001</v>
      </c>
      <c r="B29" s="25">
        <v>73000</v>
      </c>
      <c r="C29" s="26"/>
      <c r="D29" s="26">
        <v>51802</v>
      </c>
      <c r="E29" s="25"/>
      <c r="F29" s="50" t="s">
        <v>148</v>
      </c>
      <c r="G29" s="51"/>
      <c r="H29" s="45">
        <v>9769</v>
      </c>
      <c r="I29" s="49"/>
      <c r="J29" s="45">
        <v>11300</v>
      </c>
      <c r="K29" s="45"/>
      <c r="L29" s="45">
        <v>11300</v>
      </c>
      <c r="M29" s="52"/>
      <c r="N29" s="45">
        <v>11300</v>
      </c>
      <c r="O29" s="45"/>
      <c r="P29" s="45"/>
      <c r="Q29" s="8"/>
      <c r="R29" s="8"/>
      <c r="S29" s="8">
        <f>SUM(S26:S27)</f>
        <v>1580900</v>
      </c>
      <c r="T29" s="7"/>
      <c r="U29" s="7"/>
    </row>
    <row r="30" spans="1:23" x14ac:dyDescent="0.25">
      <c r="A30" s="25">
        <v>110001</v>
      </c>
      <c r="B30" s="25">
        <v>73000</v>
      </c>
      <c r="C30" s="26"/>
      <c r="D30" s="26">
        <v>51657</v>
      </c>
      <c r="E30" s="25"/>
      <c r="F30" s="50" t="s">
        <v>127</v>
      </c>
      <c r="G30" s="51"/>
      <c r="H30" s="45">
        <v>37447</v>
      </c>
      <c r="I30" s="49"/>
      <c r="J30" s="45">
        <v>40000</v>
      </c>
      <c r="K30" s="45"/>
      <c r="L30" s="45">
        <v>40000</v>
      </c>
      <c r="M30" s="52"/>
      <c r="N30" s="45">
        <v>40000</v>
      </c>
      <c r="O30" s="107"/>
      <c r="P30" s="45"/>
      <c r="Q30" s="8"/>
      <c r="R30" s="8"/>
      <c r="S30" s="8"/>
      <c r="T30" s="7"/>
      <c r="U30" s="7"/>
    </row>
    <row r="31" spans="1:23" x14ac:dyDescent="0.25">
      <c r="A31" s="25">
        <v>110001</v>
      </c>
      <c r="B31" s="25">
        <v>73000</v>
      </c>
      <c r="C31" s="26"/>
      <c r="D31" s="26">
        <v>51801</v>
      </c>
      <c r="E31" s="25"/>
      <c r="F31" s="50" t="s">
        <v>138</v>
      </c>
      <c r="G31" s="51"/>
      <c r="H31" s="45">
        <v>11776</v>
      </c>
      <c r="I31" s="49"/>
      <c r="J31" s="45">
        <v>9000</v>
      </c>
      <c r="K31" s="45"/>
      <c r="L31" s="45">
        <v>10500</v>
      </c>
      <c r="M31" s="52"/>
      <c r="N31" s="45">
        <v>9000</v>
      </c>
      <c r="O31" s="45"/>
      <c r="P31" s="45"/>
      <c r="Q31" s="8">
        <f>SUM(J10:J13)</f>
        <v>79708900</v>
      </c>
      <c r="R31" s="8"/>
      <c r="S31" s="8"/>
      <c r="T31" s="7"/>
      <c r="U31" s="7"/>
    </row>
    <row r="32" spans="1:23" x14ac:dyDescent="0.25">
      <c r="A32" s="25">
        <v>110001</v>
      </c>
      <c r="B32" s="25">
        <v>73000</v>
      </c>
      <c r="C32" s="26"/>
      <c r="D32" s="26">
        <v>51803</v>
      </c>
      <c r="E32" s="25"/>
      <c r="F32" s="50" t="s">
        <v>110</v>
      </c>
      <c r="G32" s="51"/>
      <c r="H32" s="45">
        <v>7388</v>
      </c>
      <c r="I32" s="49"/>
      <c r="J32" s="45">
        <v>9000</v>
      </c>
      <c r="K32" s="45"/>
      <c r="L32" s="45">
        <v>9000</v>
      </c>
      <c r="M32" s="52"/>
      <c r="N32" s="45">
        <v>9000</v>
      </c>
      <c r="O32" s="45"/>
      <c r="P32" s="45"/>
      <c r="Q32" s="8"/>
      <c r="R32" s="8"/>
      <c r="S32" s="8"/>
      <c r="T32" s="7"/>
      <c r="U32" s="7"/>
    </row>
    <row r="33" spans="1:23" s="39" customFormat="1" x14ac:dyDescent="0.25">
      <c r="A33" s="25">
        <v>110001</v>
      </c>
      <c r="B33" s="25">
        <v>73000</v>
      </c>
      <c r="C33" s="26"/>
      <c r="D33" s="26">
        <v>51805</v>
      </c>
      <c r="E33" s="25"/>
      <c r="F33" s="50" t="s">
        <v>132</v>
      </c>
      <c r="G33" s="51"/>
      <c r="H33" s="45">
        <v>-5924</v>
      </c>
      <c r="I33" s="49"/>
      <c r="J33" s="45">
        <v>15000</v>
      </c>
      <c r="K33" s="45"/>
      <c r="L33" s="45">
        <v>23000</v>
      </c>
      <c r="M33" s="52"/>
      <c r="N33" s="45">
        <v>15000</v>
      </c>
      <c r="O33" s="45"/>
      <c r="P33" s="45"/>
      <c r="Q33" s="42"/>
      <c r="R33" s="42"/>
      <c r="S33" s="42"/>
      <c r="T33" s="41"/>
      <c r="U33" s="41"/>
    </row>
    <row r="34" spans="1:23" s="14" customFormat="1" x14ac:dyDescent="0.25">
      <c r="A34" s="25">
        <v>110001</v>
      </c>
      <c r="B34" s="25">
        <v>73000</v>
      </c>
      <c r="C34" s="26"/>
      <c r="D34" s="26">
        <v>51856</v>
      </c>
      <c r="E34" s="25"/>
      <c r="F34" s="50" t="s">
        <v>111</v>
      </c>
      <c r="G34" s="51"/>
      <c r="H34" s="45">
        <v>104021</v>
      </c>
      <c r="I34" s="49"/>
      <c r="J34" s="45">
        <v>90000</v>
      </c>
      <c r="K34" s="45"/>
      <c r="L34" s="45">
        <v>96800</v>
      </c>
      <c r="M34" s="52"/>
      <c r="N34" s="45">
        <v>90000</v>
      </c>
      <c r="O34" s="45"/>
      <c r="P34" s="45"/>
      <c r="Q34" s="43">
        <f>SUM(H10:H13)</f>
        <v>81135863</v>
      </c>
      <c r="R34" s="43"/>
      <c r="S34" s="43"/>
      <c r="T34" s="44"/>
      <c r="U34" s="44"/>
    </row>
    <row r="35" spans="1:23" s="14" customFormat="1" x14ac:dyDescent="0.25">
      <c r="A35" s="25">
        <v>110001</v>
      </c>
      <c r="B35" s="25">
        <v>73000</v>
      </c>
      <c r="C35" s="26"/>
      <c r="D35" s="26">
        <v>51857</v>
      </c>
      <c r="E35" s="25"/>
      <c r="F35" s="50" t="s">
        <v>112</v>
      </c>
      <c r="G35" s="51"/>
      <c r="H35" s="45">
        <v>46710</v>
      </c>
      <c r="I35" s="49"/>
      <c r="J35" s="45">
        <v>40000</v>
      </c>
      <c r="K35" s="45"/>
      <c r="L35" s="45">
        <v>40000</v>
      </c>
      <c r="M35" s="52"/>
      <c r="N35" s="45">
        <v>40000</v>
      </c>
      <c r="O35" s="45"/>
      <c r="P35" s="45"/>
      <c r="Q35" s="43"/>
      <c r="R35" s="43"/>
      <c r="S35" s="43"/>
      <c r="T35" s="44"/>
      <c r="U35" s="44"/>
    </row>
    <row r="36" spans="1:23" s="14" customFormat="1" x14ac:dyDescent="0.25">
      <c r="A36" s="25">
        <v>110001</v>
      </c>
      <c r="B36" s="25">
        <v>73000</v>
      </c>
      <c r="C36" s="26"/>
      <c r="D36" s="26">
        <v>51858</v>
      </c>
      <c r="E36" s="25"/>
      <c r="F36" s="50" t="s">
        <v>113</v>
      </c>
      <c r="G36" s="51"/>
      <c r="H36" s="45">
        <v>14556</v>
      </c>
      <c r="I36" s="49"/>
      <c r="J36" s="45">
        <v>10000</v>
      </c>
      <c r="K36" s="45"/>
      <c r="L36" s="45">
        <v>10000</v>
      </c>
      <c r="M36" s="52"/>
      <c r="N36" s="45">
        <v>10000</v>
      </c>
      <c r="O36" s="45"/>
      <c r="P36" s="45"/>
      <c r="Q36" s="43"/>
      <c r="R36" s="43"/>
      <c r="S36" s="43"/>
      <c r="T36" s="44"/>
      <c r="U36" s="44"/>
    </row>
    <row r="37" spans="1:23" s="14" customFormat="1" x14ac:dyDescent="0.25">
      <c r="A37" s="25">
        <v>110001</v>
      </c>
      <c r="B37" s="25">
        <v>73000</v>
      </c>
      <c r="C37" s="26"/>
      <c r="D37" s="26">
        <v>51859</v>
      </c>
      <c r="E37" s="25"/>
      <c r="F37" s="50" t="s">
        <v>139</v>
      </c>
      <c r="G37" s="51"/>
      <c r="H37" s="45">
        <v>2070</v>
      </c>
      <c r="I37" s="49"/>
      <c r="J37" s="45">
        <v>2500</v>
      </c>
      <c r="K37" s="45"/>
      <c r="L37" s="45">
        <v>2500</v>
      </c>
      <c r="M37" s="52"/>
      <c r="N37" s="45">
        <v>2500</v>
      </c>
      <c r="O37" s="45"/>
      <c r="P37" s="45"/>
      <c r="Q37" s="43"/>
      <c r="R37" s="43"/>
      <c r="S37" s="43"/>
      <c r="T37" s="44"/>
      <c r="U37" s="44"/>
    </row>
    <row r="38" spans="1:23" s="14" customFormat="1" x14ac:dyDescent="0.25">
      <c r="A38" s="25">
        <v>110001</v>
      </c>
      <c r="B38" s="25">
        <v>73000</v>
      </c>
      <c r="C38" s="26"/>
      <c r="D38" s="26">
        <v>51860</v>
      </c>
      <c r="E38" s="25"/>
      <c r="F38" s="50" t="s">
        <v>149</v>
      </c>
      <c r="G38" s="51" t="s">
        <v>150</v>
      </c>
      <c r="H38" s="45">
        <v>0</v>
      </c>
      <c r="I38" s="49"/>
      <c r="J38" s="45">
        <v>22500</v>
      </c>
      <c r="K38" s="45"/>
      <c r="L38" s="45">
        <v>22500</v>
      </c>
      <c r="M38" s="52"/>
      <c r="N38" s="45">
        <v>22500</v>
      </c>
      <c r="O38" s="45"/>
      <c r="P38" s="45"/>
      <c r="Q38" s="43"/>
      <c r="R38" s="43"/>
      <c r="S38" s="43"/>
      <c r="T38" s="44"/>
      <c r="U38" s="44"/>
    </row>
    <row r="39" spans="1:23" s="14" customFormat="1" x14ac:dyDescent="0.25">
      <c r="A39" s="25">
        <v>110001</v>
      </c>
      <c r="B39" s="25">
        <v>73000</v>
      </c>
      <c r="C39" s="26">
        <v>210</v>
      </c>
      <c r="D39" s="26">
        <v>51807</v>
      </c>
      <c r="E39" s="25">
        <v>100</v>
      </c>
      <c r="F39" s="50" t="s">
        <v>75</v>
      </c>
      <c r="G39" s="51"/>
      <c r="H39" s="45">
        <v>0</v>
      </c>
      <c r="I39" s="49"/>
      <c r="J39" s="45">
        <v>629000</v>
      </c>
      <c r="K39" s="45"/>
      <c r="L39" s="45">
        <v>680000</v>
      </c>
      <c r="M39" s="52"/>
      <c r="N39" s="45">
        <v>629000</v>
      </c>
      <c r="O39" s="45"/>
      <c r="P39" s="45"/>
      <c r="Q39" s="44"/>
      <c r="R39" s="44"/>
      <c r="S39" s="44"/>
      <c r="W39" s="14">
        <v>34</v>
      </c>
    </row>
    <row r="40" spans="1:23" s="14" customFormat="1" x14ac:dyDescent="0.25">
      <c r="A40" s="25">
        <v>110001</v>
      </c>
      <c r="B40" s="25">
        <v>73000</v>
      </c>
      <c r="C40" s="26">
        <v>210</v>
      </c>
      <c r="D40" s="26">
        <v>51809</v>
      </c>
      <c r="E40" s="25">
        <v>100</v>
      </c>
      <c r="F40" s="50" t="s">
        <v>81</v>
      </c>
      <c r="G40" s="51"/>
      <c r="H40" s="45">
        <v>761808</v>
      </c>
      <c r="I40" s="49"/>
      <c r="J40" s="45">
        <v>0</v>
      </c>
      <c r="K40" s="45"/>
      <c r="L40" s="45">
        <v>0</v>
      </c>
      <c r="M40" s="52"/>
      <c r="N40" s="45">
        <v>0</v>
      </c>
      <c r="O40" s="45"/>
      <c r="P40" s="45"/>
      <c r="Q40" s="7"/>
      <c r="R40" s="7"/>
      <c r="S40" s="7"/>
      <c r="W40" s="14">
        <v>35</v>
      </c>
    </row>
    <row r="41" spans="1:23" s="14" customFormat="1" x14ac:dyDescent="0.25">
      <c r="A41" s="25">
        <v>110001</v>
      </c>
      <c r="B41" s="25">
        <v>73000</v>
      </c>
      <c r="C41" s="26">
        <v>210</v>
      </c>
      <c r="D41" s="26">
        <v>51808</v>
      </c>
      <c r="E41" s="25">
        <v>100</v>
      </c>
      <c r="F41" s="50" t="s">
        <v>87</v>
      </c>
      <c r="G41" s="51"/>
      <c r="H41" s="45">
        <v>0</v>
      </c>
      <c r="I41" s="49"/>
      <c r="J41" s="45">
        <v>0</v>
      </c>
      <c r="K41" s="45"/>
      <c r="L41" s="45">
        <v>0</v>
      </c>
      <c r="M41" s="52"/>
      <c r="N41" s="45">
        <v>0</v>
      </c>
      <c r="O41" s="45"/>
      <c r="P41" s="45"/>
      <c r="Q41" s="7"/>
      <c r="R41" s="7"/>
      <c r="S41" s="7"/>
      <c r="W41" s="14">
        <v>36</v>
      </c>
    </row>
    <row r="42" spans="1:23" x14ac:dyDescent="0.25">
      <c r="A42" s="25">
        <v>110001</v>
      </c>
      <c r="B42" s="25">
        <v>73000</v>
      </c>
      <c r="C42" s="26">
        <v>200</v>
      </c>
      <c r="D42" s="26">
        <v>51810</v>
      </c>
      <c r="E42" s="25">
        <v>100</v>
      </c>
      <c r="F42" s="50" t="s">
        <v>101</v>
      </c>
      <c r="G42" s="51"/>
      <c r="H42" s="45">
        <v>35220</v>
      </c>
      <c r="I42" s="49"/>
      <c r="J42" s="45">
        <v>28000</v>
      </c>
      <c r="K42" s="45"/>
      <c r="L42" s="45">
        <v>40000</v>
      </c>
      <c r="M42" s="52"/>
      <c r="N42" s="45">
        <v>28000</v>
      </c>
      <c r="O42" s="45"/>
      <c r="P42" s="45"/>
      <c r="Q42" s="7"/>
      <c r="R42" s="7"/>
      <c r="S42" s="7"/>
      <c r="T42" s="22"/>
      <c r="U42" s="18"/>
      <c r="W42">
        <v>37</v>
      </c>
    </row>
    <row r="43" spans="1:23" s="14" customFormat="1" ht="16.5" customHeight="1" x14ac:dyDescent="0.25">
      <c r="A43" s="25">
        <v>110001</v>
      </c>
      <c r="B43" s="25">
        <v>73000</v>
      </c>
      <c r="C43" s="26">
        <v>204</v>
      </c>
      <c r="D43" s="26">
        <v>51700</v>
      </c>
      <c r="E43" s="25">
        <v>100</v>
      </c>
      <c r="F43" s="50" t="s">
        <v>10</v>
      </c>
      <c r="G43" s="51"/>
      <c r="H43" s="45">
        <v>273187</v>
      </c>
      <c r="I43" s="49"/>
      <c r="J43" s="45">
        <v>270000</v>
      </c>
      <c r="K43" s="45"/>
      <c r="L43" s="45">
        <v>220000</v>
      </c>
      <c r="M43" s="52"/>
      <c r="N43" s="45">
        <v>220000</v>
      </c>
      <c r="O43" s="45"/>
      <c r="P43" s="45"/>
      <c r="Q43" s="11"/>
      <c r="R43" s="11"/>
      <c r="S43" s="11"/>
      <c r="W43">
        <v>38</v>
      </c>
    </row>
    <row r="44" spans="1:23" s="14" customFormat="1" x14ac:dyDescent="0.25">
      <c r="A44" s="93" t="s">
        <v>0</v>
      </c>
      <c r="B44" s="94" t="s">
        <v>90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7" t="s">
        <v>1</v>
      </c>
      <c r="P44" s="98">
        <f>1+P2</f>
        <v>15</v>
      </c>
      <c r="Q44" s="11"/>
      <c r="R44" s="11"/>
      <c r="S44" s="11"/>
      <c r="W44"/>
    </row>
    <row r="45" spans="1:23" s="14" customFormat="1" x14ac:dyDescent="0.25">
      <c r="A45" s="108"/>
      <c r="B45" s="94" t="s">
        <v>91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45"/>
      <c r="P45" s="45"/>
      <c r="Q45" s="11"/>
      <c r="R45" s="11"/>
      <c r="S45" s="11"/>
      <c r="W45"/>
    </row>
    <row r="46" spans="1:23" s="14" customFormat="1" x14ac:dyDescent="0.25">
      <c r="A46" s="108"/>
      <c r="B46" s="94" t="s">
        <v>92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45"/>
      <c r="P46" s="45"/>
      <c r="Q46" s="11"/>
      <c r="R46" s="11"/>
      <c r="S46" s="11"/>
      <c r="W46"/>
    </row>
    <row r="47" spans="1:23" s="14" customFormat="1" x14ac:dyDescent="0.25">
      <c r="A47" s="108"/>
      <c r="B47" s="108"/>
      <c r="C47" s="26"/>
      <c r="D47" s="26"/>
      <c r="E47" s="25"/>
      <c r="F47" s="96"/>
      <c r="G47" s="67"/>
      <c r="H47" s="53"/>
      <c r="I47" s="75"/>
      <c r="J47" s="67"/>
      <c r="K47" s="67"/>
      <c r="L47" s="67"/>
      <c r="M47" s="75"/>
      <c r="N47" s="67"/>
      <c r="O47" s="45"/>
      <c r="P47" s="45"/>
      <c r="Q47" s="11"/>
      <c r="R47" s="11"/>
      <c r="S47" s="11"/>
      <c r="W47"/>
    </row>
    <row r="48" spans="1:23" s="14" customFormat="1" x14ac:dyDescent="0.25">
      <c r="A48" s="25"/>
      <c r="B48" s="25"/>
      <c r="C48" s="26"/>
      <c r="D48" s="26"/>
      <c r="E48" s="25"/>
      <c r="F48" s="50"/>
      <c r="G48" s="51"/>
      <c r="H48" s="63" t="s">
        <v>2</v>
      </c>
      <c r="I48" s="69"/>
      <c r="J48" s="63" t="s">
        <v>88</v>
      </c>
      <c r="K48" s="63"/>
      <c r="L48" s="63" t="s">
        <v>128</v>
      </c>
      <c r="M48" s="69"/>
      <c r="N48" s="63" t="s">
        <v>73</v>
      </c>
      <c r="O48" s="100"/>
      <c r="P48" s="100"/>
      <c r="Q48" s="11"/>
      <c r="R48" s="11"/>
      <c r="S48" s="11"/>
      <c r="W48"/>
    </row>
    <row r="49" spans="1:23" s="14" customFormat="1" x14ac:dyDescent="0.25">
      <c r="A49" s="25"/>
      <c r="B49" s="25"/>
      <c r="C49" s="26"/>
      <c r="D49" s="26"/>
      <c r="E49" s="25"/>
      <c r="F49" s="101"/>
      <c r="G49" s="109"/>
      <c r="H49" s="64" t="s">
        <v>131</v>
      </c>
      <c r="I49" s="69"/>
      <c r="J49" s="64" t="s">
        <v>141</v>
      </c>
      <c r="K49" s="64"/>
      <c r="L49" s="64" t="s">
        <v>141</v>
      </c>
      <c r="M49" s="69"/>
      <c r="N49" s="64" t="s">
        <v>151</v>
      </c>
      <c r="O49" s="102"/>
      <c r="P49" s="102"/>
      <c r="Q49" s="11"/>
      <c r="R49" s="11"/>
      <c r="S49" s="11"/>
      <c r="W49"/>
    </row>
    <row r="50" spans="1:23" s="14" customFormat="1" x14ac:dyDescent="0.25">
      <c r="A50" s="25"/>
      <c r="B50" s="25"/>
      <c r="C50" s="26"/>
      <c r="D50" s="26"/>
      <c r="E50" s="25"/>
      <c r="F50" s="101"/>
      <c r="G50" s="109"/>
      <c r="H50" s="64"/>
      <c r="I50" s="69"/>
      <c r="J50" s="64"/>
      <c r="K50" s="64"/>
      <c r="L50" s="64"/>
      <c r="M50" s="69"/>
      <c r="N50" s="64"/>
      <c r="O50" s="102"/>
      <c r="P50" s="102"/>
      <c r="Q50" s="11"/>
      <c r="R50" s="11"/>
      <c r="S50" s="11"/>
      <c r="W50"/>
    </row>
    <row r="51" spans="1:23" x14ac:dyDescent="0.25">
      <c r="A51" s="25">
        <v>110001</v>
      </c>
      <c r="B51" s="25">
        <v>73000</v>
      </c>
      <c r="C51" s="26">
        <v>221</v>
      </c>
      <c r="D51" s="26">
        <v>51875</v>
      </c>
      <c r="E51" s="25">
        <v>100</v>
      </c>
      <c r="F51" s="50" t="s">
        <v>12</v>
      </c>
      <c r="G51" s="51"/>
      <c r="H51" s="45">
        <v>2904</v>
      </c>
      <c r="I51" s="49"/>
      <c r="J51" s="45">
        <v>7400</v>
      </c>
      <c r="K51" s="45"/>
      <c r="L51" s="45">
        <v>7400</v>
      </c>
      <c r="M51" s="52"/>
      <c r="N51" s="45">
        <v>7400</v>
      </c>
      <c r="O51" s="45"/>
      <c r="P51" s="45"/>
      <c r="S51" s="21"/>
      <c r="W51">
        <v>39</v>
      </c>
    </row>
    <row r="52" spans="1:23" s="14" customFormat="1" x14ac:dyDescent="0.25">
      <c r="A52" s="25">
        <v>110001</v>
      </c>
      <c r="B52" s="25">
        <v>73000</v>
      </c>
      <c r="C52" s="26">
        <v>215</v>
      </c>
      <c r="D52" s="26">
        <v>51550</v>
      </c>
      <c r="E52" s="25">
        <v>100</v>
      </c>
      <c r="F52" s="50" t="s">
        <v>89</v>
      </c>
      <c r="G52" s="51"/>
      <c r="H52" s="45">
        <v>0</v>
      </c>
      <c r="I52" s="49"/>
      <c r="J52" s="45">
        <v>-300000</v>
      </c>
      <c r="K52" s="45"/>
      <c r="L52" s="45">
        <v>-300000</v>
      </c>
      <c r="M52" s="52"/>
      <c r="N52" s="45">
        <v>-300000</v>
      </c>
      <c r="O52" s="45"/>
      <c r="P52" s="45"/>
      <c r="Q52" s="54"/>
      <c r="R52" s="54"/>
      <c r="S52" s="10"/>
      <c r="W52" s="14">
        <v>40</v>
      </c>
    </row>
    <row r="53" spans="1:23" s="14" customFormat="1" x14ac:dyDescent="0.25">
      <c r="A53" s="25">
        <v>110001</v>
      </c>
      <c r="B53" s="25">
        <v>73000</v>
      </c>
      <c r="C53" s="26">
        <v>224</v>
      </c>
      <c r="D53" s="26">
        <v>51870</v>
      </c>
      <c r="E53" s="25">
        <v>100</v>
      </c>
      <c r="F53" s="50" t="s">
        <v>13</v>
      </c>
      <c r="G53" s="51"/>
      <c r="H53" s="45">
        <v>0</v>
      </c>
      <c r="I53" s="49"/>
      <c r="J53" s="45">
        <v>0</v>
      </c>
      <c r="K53" s="45"/>
      <c r="L53" s="45">
        <v>0</v>
      </c>
      <c r="M53" s="52"/>
      <c r="N53" s="45">
        <v>0</v>
      </c>
      <c r="O53" s="45"/>
      <c r="P53" s="45"/>
      <c r="Q53" s="54"/>
      <c r="R53" s="54"/>
      <c r="S53" s="54"/>
      <c r="W53" s="14">
        <v>41</v>
      </c>
    </row>
    <row r="54" spans="1:23" s="14" customFormat="1" x14ac:dyDescent="0.25">
      <c r="A54" s="25">
        <v>110001</v>
      </c>
      <c r="B54" s="25">
        <v>73000</v>
      </c>
      <c r="C54" s="26">
        <v>210</v>
      </c>
      <c r="D54" s="26">
        <v>51500</v>
      </c>
      <c r="E54" s="25">
        <v>100</v>
      </c>
      <c r="F54" s="50" t="s">
        <v>98</v>
      </c>
      <c r="G54" s="51"/>
      <c r="H54" s="45">
        <v>-743978</v>
      </c>
      <c r="I54" s="49"/>
      <c r="J54" s="45">
        <v>0</v>
      </c>
      <c r="K54" s="45"/>
      <c r="L54" s="45">
        <v>0</v>
      </c>
      <c r="M54" s="52"/>
      <c r="N54" s="45">
        <v>0</v>
      </c>
      <c r="O54" s="45"/>
      <c r="P54" s="45"/>
      <c r="Q54" s="54"/>
      <c r="R54" s="54"/>
      <c r="S54" s="54"/>
      <c r="W54" s="14">
        <v>44</v>
      </c>
    </row>
    <row r="55" spans="1:23" x14ac:dyDescent="0.25">
      <c r="A55" s="25">
        <v>110001</v>
      </c>
      <c r="B55" s="25">
        <v>73000</v>
      </c>
      <c r="C55" s="26">
        <v>212</v>
      </c>
      <c r="D55" s="26">
        <v>51830</v>
      </c>
      <c r="E55" s="25">
        <v>100</v>
      </c>
      <c r="F55" s="50" t="s">
        <v>93</v>
      </c>
      <c r="G55" s="51"/>
      <c r="H55" s="45">
        <v>585</v>
      </c>
      <c r="I55" s="49"/>
      <c r="J55" s="45">
        <v>4000</v>
      </c>
      <c r="K55" s="45"/>
      <c r="L55" s="45">
        <v>4000</v>
      </c>
      <c r="M55" s="52"/>
      <c r="N55" s="45">
        <v>4000</v>
      </c>
      <c r="O55" s="45"/>
      <c r="P55" s="45"/>
      <c r="Q55" s="3"/>
      <c r="W55">
        <v>46</v>
      </c>
    </row>
    <row r="56" spans="1:23" x14ac:dyDescent="0.25">
      <c r="A56" s="25">
        <v>110001</v>
      </c>
      <c r="B56" s="25">
        <v>73000</v>
      </c>
      <c r="C56" s="26">
        <v>215</v>
      </c>
      <c r="D56" s="26">
        <v>51750</v>
      </c>
      <c r="E56" s="25">
        <v>100</v>
      </c>
      <c r="F56" s="50" t="s">
        <v>97</v>
      </c>
      <c r="G56" s="51"/>
      <c r="H56" s="45">
        <v>141771</v>
      </c>
      <c r="I56" s="49"/>
      <c r="J56" s="45">
        <v>150000</v>
      </c>
      <c r="K56" s="45"/>
      <c r="L56" s="45">
        <v>150000</v>
      </c>
      <c r="M56" s="52"/>
      <c r="N56" s="45">
        <v>200000</v>
      </c>
      <c r="O56" s="45"/>
      <c r="P56" s="52"/>
      <c r="Q56" s="10"/>
      <c r="T56" s="6"/>
      <c r="W56">
        <v>56</v>
      </c>
    </row>
    <row r="57" spans="1:23" s="14" customFormat="1" x14ac:dyDescent="0.25">
      <c r="A57" s="25">
        <v>110001</v>
      </c>
      <c r="B57" s="25">
        <v>73000</v>
      </c>
      <c r="C57" s="26">
        <v>215</v>
      </c>
      <c r="D57" s="26">
        <v>51610</v>
      </c>
      <c r="E57" s="25">
        <v>100</v>
      </c>
      <c r="F57" s="50" t="s">
        <v>94</v>
      </c>
      <c r="G57" s="51"/>
      <c r="H57" s="45">
        <v>110696</v>
      </c>
      <c r="I57" s="49"/>
      <c r="J57" s="45">
        <v>75000</v>
      </c>
      <c r="K57" s="45"/>
      <c r="L57" s="45">
        <v>75000</v>
      </c>
      <c r="M57" s="52"/>
      <c r="N57" s="45">
        <f>75000</f>
        <v>75000</v>
      </c>
      <c r="O57" s="45"/>
      <c r="P57" s="52"/>
      <c r="Q57" s="1"/>
      <c r="R57" s="1"/>
      <c r="S57" s="1"/>
      <c r="W57" s="14">
        <v>57</v>
      </c>
    </row>
    <row r="58" spans="1:23" s="14" customFormat="1" x14ac:dyDescent="0.25">
      <c r="A58" s="25">
        <v>110001</v>
      </c>
      <c r="B58" s="25">
        <v>73000</v>
      </c>
      <c r="C58" s="26">
        <v>210</v>
      </c>
      <c r="D58" s="26">
        <v>51800</v>
      </c>
      <c r="E58" s="25">
        <v>100</v>
      </c>
      <c r="F58" s="50" t="s">
        <v>96</v>
      </c>
      <c r="G58" s="51"/>
      <c r="H58" s="45">
        <v>0</v>
      </c>
      <c r="I58" s="49"/>
      <c r="J58" s="45">
        <v>43000</v>
      </c>
      <c r="K58" s="45"/>
      <c r="L58" s="45">
        <v>0</v>
      </c>
      <c r="M58" s="52"/>
      <c r="N58" s="45">
        <v>0</v>
      </c>
      <c r="O58" s="45"/>
      <c r="P58" s="52"/>
      <c r="Q58" s="1"/>
      <c r="R58" s="1"/>
      <c r="S58" s="1"/>
      <c r="W58" s="14">
        <v>58</v>
      </c>
    </row>
    <row r="59" spans="1:23" x14ac:dyDescent="0.25">
      <c r="A59" s="25">
        <v>110001</v>
      </c>
      <c r="B59" s="25">
        <v>73000</v>
      </c>
      <c r="C59" s="26">
        <v>210</v>
      </c>
      <c r="D59" s="26">
        <v>51820</v>
      </c>
      <c r="E59" s="25">
        <v>100</v>
      </c>
      <c r="F59" s="50" t="s">
        <v>15</v>
      </c>
      <c r="G59" s="51"/>
      <c r="H59" s="45">
        <v>12256</v>
      </c>
      <c r="I59" s="49"/>
      <c r="J59" s="45">
        <v>9000</v>
      </c>
      <c r="K59" s="45"/>
      <c r="L59" s="45">
        <v>9000</v>
      </c>
      <c r="M59" s="52"/>
      <c r="N59" s="45">
        <v>9000</v>
      </c>
      <c r="O59" s="45"/>
      <c r="P59" s="52"/>
      <c r="W59">
        <v>59</v>
      </c>
    </row>
    <row r="60" spans="1:23" x14ac:dyDescent="0.25">
      <c r="A60" s="25">
        <v>110001</v>
      </c>
      <c r="B60" s="25">
        <v>73000</v>
      </c>
      <c r="C60" s="26">
        <v>110</v>
      </c>
      <c r="D60" s="26">
        <v>51893</v>
      </c>
      <c r="E60" s="25">
        <v>100</v>
      </c>
      <c r="F60" s="50" t="s">
        <v>16</v>
      </c>
      <c r="G60" s="51"/>
      <c r="H60" s="45">
        <v>82395</v>
      </c>
      <c r="I60" s="49"/>
      <c r="J60" s="45">
        <v>100000</v>
      </c>
      <c r="K60" s="45"/>
      <c r="L60" s="45">
        <v>100000</v>
      </c>
      <c r="M60" s="52"/>
      <c r="N60" s="45">
        <v>100000</v>
      </c>
      <c r="O60" s="45"/>
      <c r="P60" s="52"/>
      <c r="W60">
        <v>60</v>
      </c>
    </row>
    <row r="61" spans="1:23" x14ac:dyDescent="0.25">
      <c r="A61" s="25">
        <v>110001</v>
      </c>
      <c r="B61" s="25">
        <v>73000</v>
      </c>
      <c r="C61" s="26">
        <v>110</v>
      </c>
      <c r="D61" s="26">
        <v>51895</v>
      </c>
      <c r="E61" s="25">
        <v>100</v>
      </c>
      <c r="F61" s="50" t="s">
        <v>66</v>
      </c>
      <c r="G61" s="51"/>
      <c r="H61" s="45">
        <v>104680</v>
      </c>
      <c r="I61" s="49"/>
      <c r="J61" s="45">
        <v>0</v>
      </c>
      <c r="K61" s="45"/>
      <c r="L61" s="45">
        <v>0</v>
      </c>
      <c r="M61" s="52"/>
      <c r="N61" s="45">
        <v>0</v>
      </c>
      <c r="O61" s="45"/>
      <c r="P61" s="52"/>
      <c r="W61">
        <v>61</v>
      </c>
    </row>
    <row r="62" spans="1:23" s="46" customFormat="1" x14ac:dyDescent="0.25">
      <c r="A62" s="25">
        <v>110001</v>
      </c>
      <c r="B62" s="25">
        <v>73000</v>
      </c>
      <c r="C62" s="26">
        <v>110</v>
      </c>
      <c r="D62" s="26">
        <v>51897</v>
      </c>
      <c r="E62" s="25"/>
      <c r="F62" s="50" t="s">
        <v>142</v>
      </c>
      <c r="G62" s="51"/>
      <c r="H62" s="45">
        <v>14625</v>
      </c>
      <c r="I62" s="49"/>
      <c r="J62" s="45">
        <v>0</v>
      </c>
      <c r="K62" s="45"/>
      <c r="L62" s="45">
        <v>0</v>
      </c>
      <c r="M62" s="52"/>
      <c r="N62" s="45">
        <v>0</v>
      </c>
      <c r="O62" s="45"/>
      <c r="P62" s="52"/>
      <c r="Q62" s="54"/>
      <c r="R62" s="54"/>
      <c r="S62" s="54"/>
    </row>
    <row r="63" spans="1:23" x14ac:dyDescent="0.25">
      <c r="A63" s="25">
        <v>110001</v>
      </c>
      <c r="B63" s="25">
        <v>73000</v>
      </c>
      <c r="C63" s="26">
        <v>110</v>
      </c>
      <c r="D63" s="26">
        <v>51510</v>
      </c>
      <c r="E63" s="25">
        <v>100</v>
      </c>
      <c r="F63" s="50" t="s">
        <v>72</v>
      </c>
      <c r="G63" s="51"/>
      <c r="H63" s="45">
        <v>0</v>
      </c>
      <c r="I63" s="49"/>
      <c r="J63" s="45">
        <v>40000</v>
      </c>
      <c r="K63" s="45"/>
      <c r="L63" s="45">
        <v>40000</v>
      </c>
      <c r="M63" s="52"/>
      <c r="N63" s="45">
        <v>40000</v>
      </c>
      <c r="O63" s="45"/>
      <c r="P63" s="52"/>
      <c r="W63">
        <v>62</v>
      </c>
    </row>
    <row r="64" spans="1:23" s="46" customFormat="1" x14ac:dyDescent="0.25">
      <c r="A64" s="25">
        <v>110001</v>
      </c>
      <c r="B64" s="25">
        <v>73000</v>
      </c>
      <c r="C64" s="26">
        <v>110</v>
      </c>
      <c r="D64" s="26">
        <v>51520</v>
      </c>
      <c r="E64" s="25"/>
      <c r="F64" s="50" t="s">
        <v>155</v>
      </c>
      <c r="G64" s="51"/>
      <c r="H64" s="45">
        <v>0</v>
      </c>
      <c r="I64" s="49"/>
      <c r="J64" s="45">
        <v>0</v>
      </c>
      <c r="K64" s="45"/>
      <c r="L64" s="45"/>
      <c r="M64" s="52"/>
      <c r="N64" s="45">
        <v>330600</v>
      </c>
      <c r="O64" s="45"/>
      <c r="P64" s="52"/>
      <c r="Q64" s="54"/>
      <c r="R64" s="54"/>
      <c r="S64" s="54"/>
    </row>
    <row r="65" spans="1:23" x14ac:dyDescent="0.25">
      <c r="A65" s="25">
        <v>110001</v>
      </c>
      <c r="B65" s="25">
        <v>73000</v>
      </c>
      <c r="C65" s="26">
        <v>218</v>
      </c>
      <c r="D65" s="26">
        <v>51850</v>
      </c>
      <c r="E65" s="25">
        <v>100</v>
      </c>
      <c r="F65" s="50" t="s">
        <v>17</v>
      </c>
      <c r="G65" s="51"/>
      <c r="H65" s="45">
        <v>3939</v>
      </c>
      <c r="I65" s="49"/>
      <c r="J65" s="45">
        <v>5400</v>
      </c>
      <c r="K65" s="45"/>
      <c r="L65" s="45">
        <v>5400</v>
      </c>
      <c r="M65" s="52"/>
      <c r="N65" s="45">
        <v>5400</v>
      </c>
      <c r="O65" s="45"/>
      <c r="P65" s="52"/>
      <c r="W65">
        <v>63</v>
      </c>
    </row>
    <row r="66" spans="1:23" x14ac:dyDescent="0.25">
      <c r="A66" s="25">
        <v>110001</v>
      </c>
      <c r="B66" s="25">
        <v>73000</v>
      </c>
      <c r="C66" s="26">
        <v>205</v>
      </c>
      <c r="D66" s="26">
        <v>51855</v>
      </c>
      <c r="E66" s="25">
        <v>100</v>
      </c>
      <c r="F66" s="50" t="s">
        <v>18</v>
      </c>
      <c r="G66" s="51"/>
      <c r="H66" s="45">
        <v>32357</v>
      </c>
      <c r="I66" s="49"/>
      <c r="J66" s="45">
        <v>35000</v>
      </c>
      <c r="K66" s="45"/>
      <c r="L66" s="45">
        <v>35000</v>
      </c>
      <c r="M66" s="52"/>
      <c r="N66" s="45">
        <v>35000</v>
      </c>
      <c r="O66" s="45"/>
      <c r="P66" s="52"/>
      <c r="W66">
        <v>65</v>
      </c>
    </row>
    <row r="67" spans="1:23" x14ac:dyDescent="0.25">
      <c r="A67" s="25">
        <v>110001</v>
      </c>
      <c r="B67" s="25">
        <v>73000</v>
      </c>
      <c r="C67" s="26">
        <v>230</v>
      </c>
      <c r="D67" s="26">
        <v>51880</v>
      </c>
      <c r="E67" s="25">
        <v>100</v>
      </c>
      <c r="F67" s="50" t="s">
        <v>20</v>
      </c>
      <c r="G67" s="51"/>
      <c r="H67" s="45">
        <v>85200</v>
      </c>
      <c r="I67" s="49"/>
      <c r="J67" s="45">
        <v>95000</v>
      </c>
      <c r="K67" s="45"/>
      <c r="L67" s="45">
        <v>95000</v>
      </c>
      <c r="M67" s="52"/>
      <c r="N67" s="45">
        <v>95000</v>
      </c>
      <c r="O67" s="45"/>
      <c r="P67" s="52"/>
      <c r="W67">
        <v>67</v>
      </c>
    </row>
    <row r="68" spans="1:23" s="14" customFormat="1" x14ac:dyDescent="0.25">
      <c r="A68" s="25">
        <v>110001</v>
      </c>
      <c r="B68" s="25">
        <v>73000</v>
      </c>
      <c r="C68" s="26">
        <v>235</v>
      </c>
      <c r="D68" s="26">
        <v>51890</v>
      </c>
      <c r="E68" s="25">
        <v>100</v>
      </c>
      <c r="F68" s="50" t="s">
        <v>21</v>
      </c>
      <c r="G68" s="51"/>
      <c r="H68" s="45">
        <v>43400</v>
      </c>
      <c r="I68" s="49"/>
      <c r="J68" s="45">
        <v>50000</v>
      </c>
      <c r="K68" s="45"/>
      <c r="L68" s="45">
        <v>50000</v>
      </c>
      <c r="M68" s="52"/>
      <c r="N68" s="45">
        <v>50000</v>
      </c>
      <c r="O68" s="45"/>
      <c r="P68" s="45"/>
      <c r="Q68" s="1"/>
      <c r="R68" s="1"/>
      <c r="S68" s="1"/>
      <c r="W68">
        <v>68</v>
      </c>
    </row>
    <row r="69" spans="1:23" x14ac:dyDescent="0.25">
      <c r="A69" s="27" t="s">
        <v>22</v>
      </c>
      <c r="B69" s="105"/>
      <c r="C69" s="26"/>
      <c r="D69" s="26"/>
      <c r="E69" s="25"/>
      <c r="F69" s="50"/>
      <c r="G69" s="51"/>
      <c r="H69" s="17">
        <f>SUM(H23:H68)</f>
        <v>2219774</v>
      </c>
      <c r="I69" s="49"/>
      <c r="J69" s="17">
        <f>SUM(J23:J68)</f>
        <v>2470100</v>
      </c>
      <c r="K69" s="16"/>
      <c r="L69" s="17">
        <f>SUM(L23:L68)</f>
        <v>2551400</v>
      </c>
      <c r="M69" s="52"/>
      <c r="N69" s="17">
        <f>SUM(N23:N68)</f>
        <v>3185000</v>
      </c>
      <c r="O69" s="49"/>
      <c r="P69" s="49"/>
      <c r="W69">
        <v>69</v>
      </c>
    </row>
    <row r="70" spans="1:23" x14ac:dyDescent="0.25">
      <c r="A70" s="27" t="s">
        <v>23</v>
      </c>
      <c r="B70" s="105"/>
      <c r="C70" s="26"/>
      <c r="D70" s="26"/>
      <c r="E70" s="25"/>
      <c r="F70" s="50"/>
      <c r="G70" s="51"/>
      <c r="H70" s="17">
        <f>H22+H69</f>
        <v>88503376</v>
      </c>
      <c r="I70" s="49"/>
      <c r="J70" s="17">
        <f>J22+J69</f>
        <v>87423970</v>
      </c>
      <c r="K70" s="16"/>
      <c r="L70" s="17">
        <f>L22+L69</f>
        <v>87505270</v>
      </c>
      <c r="M70" s="52"/>
      <c r="N70" s="17">
        <f>N22+N69</f>
        <v>88675870</v>
      </c>
      <c r="O70" s="49"/>
      <c r="P70" s="49"/>
      <c r="Q70" s="10"/>
      <c r="W70">
        <v>70</v>
      </c>
    </row>
    <row r="71" spans="1:23" x14ac:dyDescent="0.25">
      <c r="A71" s="25"/>
      <c r="B71" s="25"/>
      <c r="C71" s="26"/>
      <c r="D71" s="26"/>
      <c r="E71" s="25"/>
      <c r="F71" s="50"/>
      <c r="G71" s="51"/>
      <c r="H71" s="49"/>
      <c r="I71" s="49"/>
      <c r="J71" s="49"/>
      <c r="K71" s="49"/>
      <c r="L71" s="49"/>
      <c r="M71" s="52"/>
      <c r="N71" s="49"/>
      <c r="O71" s="52"/>
      <c r="P71" s="52"/>
      <c r="Q71" s="10"/>
      <c r="R71" s="10"/>
      <c r="S71" s="10"/>
      <c r="W71">
        <v>74</v>
      </c>
    </row>
    <row r="72" spans="1:23" x14ac:dyDescent="0.25">
      <c r="A72" s="25">
        <v>110001</v>
      </c>
      <c r="B72" s="25">
        <v>73000</v>
      </c>
      <c r="C72" s="26">
        <v>265</v>
      </c>
      <c r="D72" s="26">
        <v>52000</v>
      </c>
      <c r="E72" s="25">
        <v>100</v>
      </c>
      <c r="F72" s="27" t="s">
        <v>24</v>
      </c>
      <c r="G72" s="51"/>
      <c r="H72" s="68">
        <v>32184438</v>
      </c>
      <c r="I72" s="49"/>
      <c r="J72" s="68">
        <v>32708100</v>
      </c>
      <c r="K72" s="16"/>
      <c r="L72" s="68">
        <v>32708100</v>
      </c>
      <c r="M72" s="52"/>
      <c r="N72" s="68">
        <v>35126200</v>
      </c>
      <c r="O72" s="45"/>
      <c r="P72" s="49"/>
      <c r="W72">
        <v>75</v>
      </c>
    </row>
    <row r="73" spans="1:23" x14ac:dyDescent="0.25">
      <c r="A73" s="27" t="s">
        <v>25</v>
      </c>
      <c r="B73" s="105"/>
      <c r="C73" s="26"/>
      <c r="D73" s="26"/>
      <c r="E73" s="25"/>
      <c r="F73" s="50"/>
      <c r="G73" s="51"/>
      <c r="H73" s="17">
        <f>H72</f>
        <v>32184438</v>
      </c>
      <c r="I73" s="49"/>
      <c r="J73" s="17">
        <f>J72</f>
        <v>32708100</v>
      </c>
      <c r="K73" s="16"/>
      <c r="L73" s="17">
        <f>L72</f>
        <v>32708100</v>
      </c>
      <c r="M73" s="49"/>
      <c r="N73" s="17">
        <f>N72</f>
        <v>35126200</v>
      </c>
      <c r="O73" s="49"/>
      <c r="P73" s="49"/>
      <c r="Q73" s="10">
        <f>46965877-H73</f>
        <v>14781439</v>
      </c>
      <c r="W73">
        <v>76</v>
      </c>
    </row>
    <row r="74" spans="1:23" x14ac:dyDescent="0.25">
      <c r="A74" s="25"/>
      <c r="B74" s="25"/>
      <c r="C74" s="26"/>
      <c r="D74" s="26"/>
      <c r="E74" s="25"/>
      <c r="F74" s="50"/>
      <c r="G74" s="51"/>
      <c r="H74" s="49"/>
      <c r="I74" s="49"/>
      <c r="J74" s="49"/>
      <c r="K74" s="49"/>
      <c r="L74" s="49"/>
      <c r="M74" s="52"/>
      <c r="N74" s="49"/>
      <c r="O74" s="52"/>
      <c r="P74" s="52"/>
      <c r="W74">
        <v>78</v>
      </c>
    </row>
    <row r="75" spans="1:23" x14ac:dyDescent="0.25">
      <c r="A75" s="25">
        <v>110001</v>
      </c>
      <c r="B75" s="25">
        <v>70999</v>
      </c>
      <c r="C75" s="26">
        <v>310</v>
      </c>
      <c r="D75" s="26">
        <v>53500</v>
      </c>
      <c r="E75" s="25">
        <v>100</v>
      </c>
      <c r="F75" s="27" t="s">
        <v>26</v>
      </c>
      <c r="G75" s="51"/>
      <c r="H75" s="16">
        <v>2645997</v>
      </c>
      <c r="I75" s="49"/>
      <c r="J75" s="16">
        <v>2500000</v>
      </c>
      <c r="K75" s="16"/>
      <c r="L75" s="16">
        <v>2500000</v>
      </c>
      <c r="M75" s="52"/>
      <c r="N75" s="16">
        <v>2500000</v>
      </c>
      <c r="O75" s="45"/>
      <c r="P75" s="52"/>
      <c r="W75">
        <v>79</v>
      </c>
    </row>
    <row r="76" spans="1:23" x14ac:dyDescent="0.25">
      <c r="A76" s="25">
        <v>110001</v>
      </c>
      <c r="B76" s="25">
        <v>70999</v>
      </c>
      <c r="C76" s="26">
        <v>330</v>
      </c>
      <c r="D76" s="26">
        <v>54500</v>
      </c>
      <c r="E76" s="25">
        <v>100</v>
      </c>
      <c r="F76" s="27" t="s">
        <v>27</v>
      </c>
      <c r="G76" s="51"/>
      <c r="H76" s="57">
        <v>0</v>
      </c>
      <c r="I76" s="49"/>
      <c r="J76" s="16">
        <v>33000</v>
      </c>
      <c r="K76" s="57"/>
      <c r="L76" s="57">
        <v>33000</v>
      </c>
      <c r="M76" s="52"/>
      <c r="N76" s="57">
        <v>33000</v>
      </c>
      <c r="O76" s="45"/>
      <c r="P76" s="52"/>
      <c r="W76">
        <v>81</v>
      </c>
    </row>
    <row r="77" spans="1:23" x14ac:dyDescent="0.25">
      <c r="A77" s="25">
        <v>110001</v>
      </c>
      <c r="B77" s="25">
        <v>70999</v>
      </c>
      <c r="C77" s="26">
        <v>350</v>
      </c>
      <c r="D77" s="26">
        <v>55500</v>
      </c>
      <c r="E77" s="25">
        <v>100</v>
      </c>
      <c r="F77" s="27" t="s">
        <v>109</v>
      </c>
      <c r="G77" s="51"/>
      <c r="H77" s="57">
        <v>0</v>
      </c>
      <c r="I77" s="49"/>
      <c r="J77" s="57">
        <v>0</v>
      </c>
      <c r="K77" s="57"/>
      <c r="L77" s="57">
        <v>0</v>
      </c>
      <c r="M77" s="52"/>
      <c r="N77" s="57">
        <v>0</v>
      </c>
      <c r="O77" s="52"/>
      <c r="P77" s="52"/>
      <c r="W77">
        <v>83</v>
      </c>
    </row>
    <row r="78" spans="1:23" x14ac:dyDescent="0.25">
      <c r="A78" s="25">
        <v>110001</v>
      </c>
      <c r="B78" s="25">
        <v>70999</v>
      </c>
      <c r="C78" s="26"/>
      <c r="D78" s="26">
        <v>56500</v>
      </c>
      <c r="E78" s="25">
        <v>100</v>
      </c>
      <c r="F78" s="27" t="s">
        <v>28</v>
      </c>
      <c r="G78" s="51"/>
      <c r="H78" s="57">
        <v>70780</v>
      </c>
      <c r="I78" s="49"/>
      <c r="J78" s="57">
        <v>47000</v>
      </c>
      <c r="K78" s="57"/>
      <c r="L78" s="57">
        <v>47000</v>
      </c>
      <c r="M78" s="52"/>
      <c r="N78" s="57">
        <v>47000</v>
      </c>
      <c r="O78" s="52"/>
      <c r="P78" s="52"/>
    </row>
    <row r="79" spans="1:23" x14ac:dyDescent="0.25">
      <c r="A79" s="25">
        <v>110001</v>
      </c>
      <c r="B79" s="25"/>
      <c r="C79" s="26">
        <v>380</v>
      </c>
      <c r="D79" s="26">
        <v>57000</v>
      </c>
      <c r="F79" s="27" t="s">
        <v>123</v>
      </c>
      <c r="G79" s="51"/>
      <c r="H79" s="57">
        <v>25978</v>
      </c>
      <c r="I79" s="49"/>
      <c r="J79" s="57">
        <v>0</v>
      </c>
      <c r="K79" s="57"/>
      <c r="L79" s="57">
        <v>0</v>
      </c>
      <c r="M79" s="52"/>
      <c r="N79" s="57">
        <v>0</v>
      </c>
      <c r="O79" s="45"/>
      <c r="P79" s="52"/>
      <c r="W79">
        <v>85</v>
      </c>
    </row>
    <row r="80" spans="1:23" x14ac:dyDescent="0.25">
      <c r="A80" s="93" t="s">
        <v>0</v>
      </c>
      <c r="B80" s="94" t="s">
        <v>90</v>
      </c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7" t="s">
        <v>1</v>
      </c>
      <c r="P80" s="98">
        <f>1+P44</f>
        <v>16</v>
      </c>
      <c r="W80">
        <v>86</v>
      </c>
    </row>
    <row r="81" spans="1:23" x14ac:dyDescent="0.25">
      <c r="A81" s="108"/>
      <c r="B81" s="94" t="s">
        <v>91</v>
      </c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75"/>
      <c r="P81" s="75"/>
      <c r="W81">
        <v>87</v>
      </c>
    </row>
    <row r="82" spans="1:23" x14ac:dyDescent="0.25">
      <c r="A82" s="108"/>
      <c r="B82" s="94" t="s">
        <v>92</v>
      </c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75"/>
      <c r="P82" s="75"/>
      <c r="W82">
        <v>88</v>
      </c>
    </row>
    <row r="83" spans="1:23" x14ac:dyDescent="0.25">
      <c r="A83" s="108"/>
      <c r="B83" s="108"/>
      <c r="C83" s="26"/>
      <c r="D83" s="26"/>
      <c r="E83" s="25"/>
      <c r="F83" s="96"/>
      <c r="G83" s="67"/>
      <c r="I83" s="75"/>
      <c r="J83" s="67"/>
      <c r="K83" s="67"/>
      <c r="L83" s="67"/>
      <c r="M83" s="75"/>
      <c r="N83" s="67"/>
      <c r="O83" s="75"/>
      <c r="P83" s="75"/>
    </row>
    <row r="84" spans="1:23" x14ac:dyDescent="0.25">
      <c r="A84" s="25"/>
      <c r="B84" s="25"/>
      <c r="C84" s="26"/>
      <c r="D84" s="26"/>
      <c r="E84" s="25"/>
      <c r="F84" s="50"/>
      <c r="G84" s="51"/>
      <c r="H84" s="63" t="s">
        <v>2</v>
      </c>
      <c r="I84" s="69"/>
      <c r="J84" s="63" t="s">
        <v>88</v>
      </c>
      <c r="K84" s="63"/>
      <c r="L84" s="63" t="s">
        <v>128</v>
      </c>
      <c r="M84" s="69"/>
      <c r="N84" s="63" t="s">
        <v>73</v>
      </c>
      <c r="O84" s="100"/>
      <c r="P84" s="100"/>
      <c r="W84">
        <v>89</v>
      </c>
    </row>
    <row r="85" spans="1:23" x14ac:dyDescent="0.25">
      <c r="A85" s="25"/>
      <c r="B85" s="25"/>
      <c r="C85" s="26"/>
      <c r="D85" s="26"/>
      <c r="E85" s="25"/>
      <c r="F85" s="101"/>
      <c r="G85" s="109"/>
      <c r="H85" s="64" t="s">
        <v>131</v>
      </c>
      <c r="I85" s="69"/>
      <c r="J85" s="64" t="s">
        <v>141</v>
      </c>
      <c r="K85" s="64"/>
      <c r="L85" s="64" t="s">
        <v>141</v>
      </c>
      <c r="M85" s="69"/>
      <c r="N85" s="64" t="s">
        <v>151</v>
      </c>
      <c r="O85" s="102"/>
      <c r="P85" s="102"/>
      <c r="W85">
        <v>90</v>
      </c>
    </row>
    <row r="86" spans="1:23" x14ac:dyDescent="0.25">
      <c r="A86" s="25"/>
      <c r="B86" s="25"/>
      <c r="C86" s="26"/>
      <c r="D86" s="26"/>
      <c r="E86" s="25"/>
      <c r="F86" s="101"/>
      <c r="G86" s="109"/>
      <c r="H86" s="69"/>
      <c r="I86" s="69"/>
      <c r="J86" s="69"/>
      <c r="K86" s="69"/>
      <c r="L86" s="69"/>
      <c r="M86" s="69"/>
      <c r="N86" s="69"/>
      <c r="W86">
        <v>91</v>
      </c>
    </row>
    <row r="87" spans="1:23" x14ac:dyDescent="0.25">
      <c r="A87" s="27" t="s">
        <v>118</v>
      </c>
      <c r="B87" s="105"/>
      <c r="C87" s="26"/>
      <c r="D87" s="26"/>
      <c r="E87" s="25"/>
      <c r="F87" s="50"/>
      <c r="G87" s="51"/>
      <c r="H87" s="49"/>
      <c r="I87" s="49"/>
      <c r="J87" s="49"/>
      <c r="K87" s="49"/>
      <c r="L87" s="49"/>
      <c r="M87" s="52"/>
      <c r="N87" s="49"/>
      <c r="W87">
        <v>93</v>
      </c>
    </row>
    <row r="88" spans="1:23" x14ac:dyDescent="0.25">
      <c r="A88" s="25">
        <v>110001</v>
      </c>
      <c r="B88" s="25">
        <v>73000</v>
      </c>
      <c r="C88" s="26">
        <v>610</v>
      </c>
      <c r="D88" s="26">
        <v>58350</v>
      </c>
      <c r="E88" s="25">
        <v>100</v>
      </c>
      <c r="F88" s="50" t="s">
        <v>116</v>
      </c>
      <c r="G88" s="51"/>
      <c r="H88" s="49">
        <v>76233</v>
      </c>
      <c r="I88" s="49"/>
      <c r="J88" s="49">
        <v>100000</v>
      </c>
      <c r="K88" s="49"/>
      <c r="L88" s="49">
        <v>50000</v>
      </c>
      <c r="M88" s="52"/>
      <c r="N88" s="49">
        <v>50000</v>
      </c>
    </row>
    <row r="89" spans="1:23" s="46" customFormat="1" x14ac:dyDescent="0.25">
      <c r="A89" s="25">
        <v>110001</v>
      </c>
      <c r="B89" s="25">
        <v>73000</v>
      </c>
      <c r="C89" s="26"/>
      <c r="D89" s="26">
        <v>58360</v>
      </c>
      <c r="E89" s="25"/>
      <c r="F89" s="111" t="s">
        <v>133</v>
      </c>
      <c r="G89" s="51"/>
      <c r="H89" s="49">
        <v>0</v>
      </c>
      <c r="I89" s="49"/>
      <c r="J89" s="49">
        <v>0</v>
      </c>
      <c r="K89" s="49"/>
      <c r="L89" s="49">
        <v>0</v>
      </c>
      <c r="M89" s="52"/>
      <c r="N89" s="49">
        <v>0</v>
      </c>
      <c r="O89" s="50"/>
      <c r="P89" s="50"/>
      <c r="Q89" s="47"/>
      <c r="R89" s="47"/>
      <c r="S89" s="47"/>
    </row>
    <row r="90" spans="1:23" x14ac:dyDescent="0.25">
      <c r="A90" s="25">
        <v>110001</v>
      </c>
      <c r="B90" s="25">
        <v>73000</v>
      </c>
      <c r="C90" s="26">
        <v>760</v>
      </c>
      <c r="D90" s="26">
        <v>58420</v>
      </c>
      <c r="E90" s="25">
        <v>100</v>
      </c>
      <c r="F90" s="50" t="s">
        <v>95</v>
      </c>
      <c r="G90" s="51"/>
      <c r="H90" s="57">
        <v>72269</v>
      </c>
      <c r="I90" s="52"/>
      <c r="J90" s="57">
        <v>89600</v>
      </c>
      <c r="K90" s="57"/>
      <c r="L90" s="57">
        <v>60000</v>
      </c>
      <c r="M90" s="52"/>
      <c r="N90" s="57">
        <v>60000</v>
      </c>
    </row>
    <row r="91" spans="1:23" x14ac:dyDescent="0.25">
      <c r="A91" s="25">
        <v>110001</v>
      </c>
      <c r="B91" s="25">
        <v>73000</v>
      </c>
      <c r="C91" s="26">
        <v>750</v>
      </c>
      <c r="D91" s="26">
        <v>58430</v>
      </c>
      <c r="E91" s="25">
        <v>100</v>
      </c>
      <c r="F91" s="50" t="s">
        <v>39</v>
      </c>
      <c r="G91" s="51"/>
      <c r="H91" s="57">
        <v>9026</v>
      </c>
      <c r="I91" s="52"/>
      <c r="J91" s="57">
        <v>4300</v>
      </c>
      <c r="K91" s="57"/>
      <c r="L91" s="57">
        <v>4300</v>
      </c>
      <c r="M91" s="52"/>
      <c r="N91" s="57">
        <v>4300</v>
      </c>
    </row>
    <row r="92" spans="1:23" x14ac:dyDescent="0.25">
      <c r="A92" s="25">
        <v>110001</v>
      </c>
      <c r="B92" s="25">
        <v>73000</v>
      </c>
      <c r="C92" s="26"/>
      <c r="D92" s="26">
        <v>58485</v>
      </c>
      <c r="E92" s="25"/>
      <c r="F92" s="50" t="s">
        <v>115</v>
      </c>
      <c r="G92" s="51"/>
      <c r="H92" s="90">
        <v>0</v>
      </c>
      <c r="I92" s="49"/>
      <c r="J92" s="90">
        <v>3200</v>
      </c>
      <c r="K92" s="45"/>
      <c r="L92" s="90">
        <v>3200</v>
      </c>
      <c r="M92" s="52"/>
      <c r="N92" s="90">
        <v>0</v>
      </c>
    </row>
    <row r="93" spans="1:23" x14ac:dyDescent="0.25">
      <c r="A93" s="27" t="s">
        <v>119</v>
      </c>
      <c r="B93" s="105"/>
      <c r="C93" s="26"/>
      <c r="D93" s="26"/>
      <c r="E93" s="25"/>
      <c r="F93" s="50"/>
      <c r="G93" s="51"/>
      <c r="H93" s="16">
        <f>SUM(H88:H92)</f>
        <v>157528</v>
      </c>
      <c r="I93" s="49"/>
      <c r="J93" s="16">
        <f>SUM(J88:J92)</f>
        <v>197100</v>
      </c>
      <c r="K93" s="16"/>
      <c r="L93" s="16">
        <f>SUM(L88:L92)</f>
        <v>117500</v>
      </c>
      <c r="M93" s="52"/>
      <c r="N93" s="16">
        <f>SUM(N88:N92)</f>
        <v>114300</v>
      </c>
    </row>
    <row r="94" spans="1:23" x14ac:dyDescent="0.25">
      <c r="A94" s="27" t="s">
        <v>117</v>
      </c>
      <c r="B94" s="105"/>
      <c r="C94" s="26"/>
      <c r="D94" s="26"/>
      <c r="E94" s="25"/>
      <c r="F94" s="50"/>
      <c r="G94" s="51"/>
      <c r="H94" s="49"/>
      <c r="I94" s="49"/>
      <c r="J94" s="49"/>
      <c r="K94" s="49"/>
      <c r="L94" s="49"/>
      <c r="M94" s="52"/>
      <c r="N94" s="49"/>
      <c r="S94" s="10"/>
    </row>
    <row r="95" spans="1:23" x14ac:dyDescent="0.25">
      <c r="A95" s="25">
        <v>110001</v>
      </c>
      <c r="B95" s="25">
        <v>11701</v>
      </c>
      <c r="C95" s="26">
        <v>640</v>
      </c>
      <c r="D95" s="26">
        <v>58349</v>
      </c>
      <c r="E95" s="25">
        <v>100</v>
      </c>
      <c r="F95" s="50" t="s">
        <v>77</v>
      </c>
      <c r="G95" s="51"/>
      <c r="H95" s="16">
        <v>2862470</v>
      </c>
      <c r="I95" s="49"/>
      <c r="J95" s="16">
        <v>2860000</v>
      </c>
      <c r="K95" s="16"/>
      <c r="L95" s="16">
        <v>2860000</v>
      </c>
      <c r="M95" s="52"/>
      <c r="N95" s="16">
        <v>2840000</v>
      </c>
      <c r="O95" s="45"/>
      <c r="Q95" s="3"/>
      <c r="R95" s="23"/>
      <c r="S95" s="23"/>
      <c r="W95">
        <v>94</v>
      </c>
    </row>
    <row r="96" spans="1:23" x14ac:dyDescent="0.25">
      <c r="A96" s="25">
        <v>110001</v>
      </c>
      <c r="B96" s="25">
        <v>11759</v>
      </c>
      <c r="C96" s="26">
        <v>645</v>
      </c>
      <c r="D96" s="26">
        <v>58000</v>
      </c>
      <c r="E96" s="25">
        <v>100</v>
      </c>
      <c r="F96" s="50" t="s">
        <v>84</v>
      </c>
      <c r="G96" s="51"/>
      <c r="H96" s="49">
        <v>518502</v>
      </c>
      <c r="I96" s="49"/>
      <c r="J96" s="49">
        <v>610000</v>
      </c>
      <c r="K96" s="49"/>
      <c r="L96" s="49">
        <v>610000</v>
      </c>
      <c r="M96" s="52"/>
      <c r="N96" s="49">
        <v>485000</v>
      </c>
      <c r="O96" s="45"/>
      <c r="P96" s="52"/>
      <c r="Q96" s="3"/>
      <c r="W96">
        <v>95</v>
      </c>
    </row>
    <row r="97" spans="1:23" x14ac:dyDescent="0.25">
      <c r="A97" s="25">
        <v>110001</v>
      </c>
      <c r="B97" s="25">
        <v>11767</v>
      </c>
      <c r="C97" s="26">
        <v>645</v>
      </c>
      <c r="D97" s="26">
        <v>58000</v>
      </c>
      <c r="E97" s="25">
        <v>100</v>
      </c>
      <c r="F97" s="50" t="s">
        <v>83</v>
      </c>
      <c r="G97" s="51"/>
      <c r="H97" s="49">
        <v>39367</v>
      </c>
      <c r="I97" s="49"/>
      <c r="J97" s="49">
        <v>15000</v>
      </c>
      <c r="K97" s="49"/>
      <c r="L97" s="49">
        <v>15000</v>
      </c>
      <c r="M97" s="52"/>
      <c r="N97" s="49">
        <v>45000</v>
      </c>
      <c r="O97" s="45"/>
      <c r="P97" s="52"/>
      <c r="W97">
        <v>96</v>
      </c>
    </row>
    <row r="98" spans="1:23" s="14" customFormat="1" x14ac:dyDescent="0.25">
      <c r="A98" s="25">
        <v>110001</v>
      </c>
      <c r="B98" s="25">
        <v>11703</v>
      </c>
      <c r="C98" s="26">
        <v>650</v>
      </c>
      <c r="D98" s="26">
        <v>58260</v>
      </c>
      <c r="E98" s="25">
        <v>100</v>
      </c>
      <c r="F98" s="50" t="s">
        <v>74</v>
      </c>
      <c r="G98" s="51"/>
      <c r="H98" s="49">
        <v>27813</v>
      </c>
      <c r="I98" s="49"/>
      <c r="J98" s="49">
        <v>25000</v>
      </c>
      <c r="K98" s="49"/>
      <c r="L98" s="49">
        <v>25000</v>
      </c>
      <c r="M98" s="52"/>
      <c r="N98" s="49">
        <v>25000</v>
      </c>
      <c r="O98" s="45"/>
      <c r="P98" s="52"/>
      <c r="Q98" s="1"/>
      <c r="R98" s="1"/>
      <c r="S98" s="1"/>
      <c r="W98">
        <v>97</v>
      </c>
    </row>
    <row r="99" spans="1:23" x14ac:dyDescent="0.25">
      <c r="A99" s="25">
        <v>110001</v>
      </c>
      <c r="B99" s="25">
        <v>11705</v>
      </c>
      <c r="C99" s="26">
        <v>660</v>
      </c>
      <c r="D99" s="26">
        <v>58270</v>
      </c>
      <c r="E99" s="25">
        <v>100</v>
      </c>
      <c r="F99" s="50" t="s">
        <v>29</v>
      </c>
      <c r="G99" s="51"/>
      <c r="H99" s="49">
        <v>79249</v>
      </c>
      <c r="I99" s="52"/>
      <c r="J99" s="49">
        <v>125000</v>
      </c>
      <c r="K99" s="49"/>
      <c r="L99" s="49">
        <v>125000</v>
      </c>
      <c r="M99" s="52"/>
      <c r="N99" s="49">
        <v>90000</v>
      </c>
      <c r="O99" s="45"/>
      <c r="P99" s="52"/>
      <c r="Q99" s="3"/>
      <c r="S99" s="3"/>
      <c r="W99">
        <v>99</v>
      </c>
    </row>
    <row r="100" spans="1:23" x14ac:dyDescent="0.25">
      <c r="A100" s="25">
        <v>110001</v>
      </c>
      <c r="B100" s="25">
        <v>11707</v>
      </c>
      <c r="C100" s="26">
        <v>665</v>
      </c>
      <c r="D100" s="26">
        <v>58290</v>
      </c>
      <c r="E100" s="25">
        <v>100</v>
      </c>
      <c r="F100" s="50" t="s">
        <v>30</v>
      </c>
      <c r="G100" s="51"/>
      <c r="H100" s="49">
        <v>65010</v>
      </c>
      <c r="I100" s="52"/>
      <c r="J100" s="49">
        <v>80000</v>
      </c>
      <c r="K100" s="49"/>
      <c r="L100" s="49">
        <v>80000</v>
      </c>
      <c r="M100" s="52"/>
      <c r="N100" s="49">
        <v>50000</v>
      </c>
      <c r="O100" s="45"/>
      <c r="P100" s="52"/>
      <c r="W100">
        <v>100</v>
      </c>
    </row>
    <row r="101" spans="1:23" x14ac:dyDescent="0.25">
      <c r="A101" s="25">
        <v>110001</v>
      </c>
      <c r="B101" s="25">
        <v>11761</v>
      </c>
      <c r="C101" s="26">
        <v>675</v>
      </c>
      <c r="D101" s="26">
        <v>58100</v>
      </c>
      <c r="E101" s="25">
        <v>100</v>
      </c>
      <c r="F101" s="50" t="s">
        <v>85</v>
      </c>
      <c r="G101" s="51">
        <v>0</v>
      </c>
      <c r="H101" s="49">
        <v>227968</v>
      </c>
      <c r="I101" s="52"/>
      <c r="J101" s="49">
        <v>680000</v>
      </c>
      <c r="K101" s="49"/>
      <c r="L101" s="49">
        <v>680000</v>
      </c>
      <c r="M101" s="52"/>
      <c r="N101" s="49">
        <v>825000</v>
      </c>
      <c r="O101" s="45"/>
      <c r="P101" s="52"/>
      <c r="Q101" s="3"/>
      <c r="W101">
        <v>101</v>
      </c>
    </row>
    <row r="102" spans="1:23" x14ac:dyDescent="0.25">
      <c r="A102" s="25">
        <v>110001</v>
      </c>
      <c r="B102" s="25">
        <v>11769</v>
      </c>
      <c r="C102" s="26">
        <v>675</v>
      </c>
      <c r="D102" s="26">
        <v>58110</v>
      </c>
      <c r="E102" s="25">
        <v>100</v>
      </c>
      <c r="F102" s="50" t="s">
        <v>106</v>
      </c>
      <c r="G102" s="51"/>
      <c r="H102" s="49">
        <v>255000</v>
      </c>
      <c r="I102" s="52"/>
      <c r="J102" s="49">
        <v>250000</v>
      </c>
      <c r="K102" s="49"/>
      <c r="L102" s="49">
        <v>250000</v>
      </c>
      <c r="M102" s="52"/>
      <c r="N102" s="49">
        <v>260000</v>
      </c>
      <c r="O102" s="45"/>
      <c r="P102" s="52"/>
      <c r="Q102" s="3"/>
      <c r="S102" s="3"/>
      <c r="W102">
        <v>102</v>
      </c>
    </row>
    <row r="103" spans="1:23" x14ac:dyDescent="0.25">
      <c r="A103" s="25">
        <v>110001</v>
      </c>
      <c r="B103" s="25">
        <v>11787</v>
      </c>
      <c r="C103" s="26">
        <v>675</v>
      </c>
      <c r="D103" s="26">
        <v>58120</v>
      </c>
      <c r="E103" s="25">
        <v>100</v>
      </c>
      <c r="F103" s="50" t="s">
        <v>107</v>
      </c>
      <c r="G103" s="51"/>
      <c r="H103" s="49">
        <v>84000</v>
      </c>
      <c r="I103" s="52"/>
      <c r="J103" s="49">
        <v>79000</v>
      </c>
      <c r="K103" s="49"/>
      <c r="L103" s="49">
        <v>79000</v>
      </c>
      <c r="M103" s="52"/>
      <c r="N103" s="49">
        <v>42000</v>
      </c>
      <c r="O103" s="45"/>
      <c r="P103" s="52"/>
    </row>
    <row r="104" spans="1:23" x14ac:dyDescent="0.25">
      <c r="A104" s="25">
        <v>110001</v>
      </c>
      <c r="B104" s="25">
        <v>11788</v>
      </c>
      <c r="C104" s="26"/>
      <c r="D104" s="26">
        <v>58130</v>
      </c>
      <c r="E104" s="25"/>
      <c r="F104" s="50" t="s">
        <v>108</v>
      </c>
      <c r="G104" s="51"/>
      <c r="H104" s="49">
        <v>10000</v>
      </c>
      <c r="I104" s="52"/>
      <c r="J104" s="49">
        <v>10000</v>
      </c>
      <c r="K104" s="49"/>
      <c r="L104" s="49">
        <v>10000</v>
      </c>
      <c r="M104" s="52"/>
      <c r="N104" s="49">
        <v>6000</v>
      </c>
      <c r="O104" s="45"/>
      <c r="P104" s="52"/>
    </row>
    <row r="105" spans="1:23" x14ac:dyDescent="0.25">
      <c r="A105" s="25">
        <v>110001</v>
      </c>
      <c r="B105" s="25">
        <v>11709</v>
      </c>
      <c r="C105" s="26">
        <v>655</v>
      </c>
      <c r="D105" s="26">
        <v>58200</v>
      </c>
      <c r="E105" s="25">
        <v>100</v>
      </c>
      <c r="F105" s="50" t="s">
        <v>31</v>
      </c>
      <c r="G105" s="51"/>
      <c r="H105" s="49">
        <v>12720</v>
      </c>
      <c r="I105" s="52"/>
      <c r="J105" s="49">
        <v>12500</v>
      </c>
      <c r="K105" s="49"/>
      <c r="L105" s="49">
        <v>12500</v>
      </c>
      <c r="M105" s="52"/>
      <c r="N105" s="49">
        <v>12500</v>
      </c>
      <c r="O105" s="45"/>
      <c r="P105" s="52"/>
      <c r="Q105" s="3">
        <f>SUM(L101:L104)</f>
        <v>1019000</v>
      </c>
      <c r="S105" s="3">
        <f>SUM(N101:N104)</f>
        <v>1133000</v>
      </c>
      <c r="W105">
        <v>103</v>
      </c>
    </row>
    <row r="106" spans="1:23" x14ac:dyDescent="0.25">
      <c r="A106" s="25">
        <v>110001</v>
      </c>
      <c r="B106" s="25">
        <v>11711</v>
      </c>
      <c r="C106" s="26">
        <v>645</v>
      </c>
      <c r="D106" s="26">
        <v>58180</v>
      </c>
      <c r="E106" s="25">
        <v>100</v>
      </c>
      <c r="F106" s="50" t="s">
        <v>32</v>
      </c>
      <c r="G106" s="51"/>
      <c r="H106" s="49">
        <v>83667</v>
      </c>
      <c r="I106" s="52"/>
      <c r="J106" s="49">
        <v>180000</v>
      </c>
      <c r="K106" s="49"/>
      <c r="L106" s="49">
        <v>140700</v>
      </c>
      <c r="M106" s="52"/>
      <c r="N106" s="49">
        <v>90000</v>
      </c>
      <c r="O106" s="45"/>
      <c r="P106" s="52"/>
      <c r="Q106" s="3"/>
      <c r="W106">
        <v>104</v>
      </c>
    </row>
    <row r="107" spans="1:23" x14ac:dyDescent="0.25">
      <c r="A107" s="25">
        <v>110001</v>
      </c>
      <c r="B107" s="25">
        <v>11713</v>
      </c>
      <c r="C107" s="26">
        <v>693</v>
      </c>
      <c r="D107" s="26">
        <v>58170</v>
      </c>
      <c r="E107" s="25">
        <v>100</v>
      </c>
      <c r="F107" s="50" t="s">
        <v>80</v>
      </c>
      <c r="G107" s="51"/>
      <c r="H107" s="49">
        <v>129025</v>
      </c>
      <c r="I107" s="52"/>
      <c r="J107" s="49">
        <v>90000</v>
      </c>
      <c r="K107" s="49"/>
      <c r="L107" s="49">
        <v>140000</v>
      </c>
      <c r="M107" s="52"/>
      <c r="N107" s="49">
        <v>140000</v>
      </c>
      <c r="O107" s="45"/>
      <c r="P107" s="52"/>
      <c r="W107">
        <v>105</v>
      </c>
    </row>
    <row r="108" spans="1:23" x14ac:dyDescent="0.25">
      <c r="A108" s="25">
        <v>110001</v>
      </c>
      <c r="B108" s="25">
        <v>11715</v>
      </c>
      <c r="C108" s="26">
        <v>645</v>
      </c>
      <c r="D108" s="26">
        <v>58150</v>
      </c>
      <c r="E108" s="25">
        <v>100</v>
      </c>
      <c r="F108" s="50" t="s">
        <v>33</v>
      </c>
      <c r="G108" s="51"/>
      <c r="H108" s="49">
        <v>106909</v>
      </c>
      <c r="I108" s="52"/>
      <c r="J108" s="49">
        <v>130000</v>
      </c>
      <c r="K108" s="49"/>
      <c r="L108" s="49">
        <v>130000</v>
      </c>
      <c r="M108" s="52"/>
      <c r="N108" s="49">
        <v>105000</v>
      </c>
      <c r="O108" s="45"/>
      <c r="P108" s="52"/>
      <c r="Q108" s="3"/>
      <c r="R108" s="3"/>
      <c r="S108" s="3"/>
      <c r="W108">
        <v>106</v>
      </c>
    </row>
    <row r="109" spans="1:23" x14ac:dyDescent="0.25">
      <c r="A109" s="25">
        <v>110001</v>
      </c>
      <c r="B109" s="25">
        <v>11717</v>
      </c>
      <c r="C109" s="26">
        <v>645</v>
      </c>
      <c r="D109" s="26">
        <v>58160</v>
      </c>
      <c r="E109" s="25">
        <v>100</v>
      </c>
      <c r="F109" s="50" t="s">
        <v>34</v>
      </c>
      <c r="G109" s="51"/>
      <c r="H109" s="49">
        <v>76705</v>
      </c>
      <c r="I109" s="52"/>
      <c r="J109" s="49">
        <v>75000</v>
      </c>
      <c r="K109" s="49"/>
      <c r="L109" s="49">
        <v>75000</v>
      </c>
      <c r="M109" s="52"/>
      <c r="N109" s="49">
        <v>130000</v>
      </c>
      <c r="O109" s="45"/>
      <c r="P109" s="52"/>
      <c r="W109">
        <v>107</v>
      </c>
    </row>
    <row r="110" spans="1:23" x14ac:dyDescent="0.25">
      <c r="A110" s="25">
        <v>110001</v>
      </c>
      <c r="B110" s="25">
        <v>11735</v>
      </c>
      <c r="C110" s="26"/>
      <c r="D110" s="26">
        <v>58250</v>
      </c>
      <c r="E110" s="25"/>
      <c r="F110" s="50" t="s">
        <v>124</v>
      </c>
      <c r="G110" s="51"/>
      <c r="H110" s="49">
        <v>0</v>
      </c>
      <c r="I110" s="52"/>
      <c r="J110" s="49">
        <v>54000</v>
      </c>
      <c r="K110" s="49"/>
      <c r="L110" s="49">
        <v>0</v>
      </c>
      <c r="M110" s="52"/>
      <c r="N110" s="49">
        <v>0</v>
      </c>
      <c r="O110" s="45"/>
      <c r="P110" s="52"/>
    </row>
    <row r="111" spans="1:23" x14ac:dyDescent="0.25">
      <c r="A111" s="25">
        <v>110001</v>
      </c>
      <c r="B111" s="25">
        <v>11719</v>
      </c>
      <c r="C111" s="26">
        <v>685</v>
      </c>
      <c r="D111" s="26">
        <v>58320</v>
      </c>
      <c r="E111" s="25">
        <v>100</v>
      </c>
      <c r="F111" s="50" t="s">
        <v>35</v>
      </c>
      <c r="G111" s="51"/>
      <c r="H111" s="112">
        <v>94286</v>
      </c>
      <c r="I111" s="49"/>
      <c r="J111" s="112">
        <v>120000</v>
      </c>
      <c r="K111" s="49"/>
      <c r="L111" s="112">
        <v>120000</v>
      </c>
      <c r="M111" s="49"/>
      <c r="N111" s="112">
        <v>150000</v>
      </c>
      <c r="O111" s="45"/>
      <c r="P111" s="49"/>
      <c r="Q111" s="3"/>
      <c r="W111">
        <v>108</v>
      </c>
    </row>
    <row r="112" spans="1:23" x14ac:dyDescent="0.25">
      <c r="A112" s="27" t="s">
        <v>36</v>
      </c>
      <c r="B112" s="105"/>
      <c r="C112" s="26"/>
      <c r="D112" s="26"/>
      <c r="E112" s="25"/>
      <c r="F112" s="50"/>
      <c r="G112" s="51"/>
      <c r="H112" s="16">
        <f>SUM(H95:H111)</f>
        <v>4672691</v>
      </c>
      <c r="I112" s="52"/>
      <c r="J112" s="16">
        <f>SUM(J95:J111)</f>
        <v>5395500</v>
      </c>
      <c r="K112" s="16"/>
      <c r="L112" s="16">
        <f>SUM(L95:L111)</f>
        <v>5352200</v>
      </c>
      <c r="M112" s="52"/>
      <c r="N112" s="16">
        <f>SUM(N95:N111)</f>
        <v>5295500</v>
      </c>
      <c r="Q112" s="34">
        <v>5003600</v>
      </c>
      <c r="R112" s="61">
        <f>L112-Q112</f>
        <v>348600</v>
      </c>
      <c r="S112" s="12" t="s">
        <v>135</v>
      </c>
      <c r="W112">
        <v>109</v>
      </c>
    </row>
    <row r="113" spans="1:23" s="35" customFormat="1" x14ac:dyDescent="0.25">
      <c r="A113" s="25">
        <v>110001</v>
      </c>
      <c r="B113" s="25">
        <v>73000</v>
      </c>
      <c r="C113" s="26">
        <v>750</v>
      </c>
      <c r="D113" s="25">
        <v>58867</v>
      </c>
      <c r="E113" s="25">
        <v>100</v>
      </c>
      <c r="F113" s="50" t="s">
        <v>126</v>
      </c>
      <c r="G113" s="51"/>
      <c r="H113" s="49">
        <v>48859</v>
      </c>
      <c r="I113" s="52"/>
      <c r="J113" s="57">
        <v>30000</v>
      </c>
      <c r="K113" s="57"/>
      <c r="L113" s="57">
        <v>44500</v>
      </c>
      <c r="M113" s="52"/>
      <c r="N113" s="57">
        <v>30000</v>
      </c>
      <c r="O113" s="49"/>
      <c r="P113" s="49"/>
      <c r="Q113" s="34">
        <f>SUM(N95:N111)</f>
        <v>5295500</v>
      </c>
      <c r="R113" s="34"/>
      <c r="S113" s="12"/>
      <c r="W113" s="35">
        <v>113</v>
      </c>
    </row>
    <row r="114" spans="1:23" s="35" customFormat="1" x14ac:dyDescent="0.25">
      <c r="A114" s="25">
        <v>110001</v>
      </c>
      <c r="B114" s="25">
        <v>73000</v>
      </c>
      <c r="C114" s="26">
        <v>750</v>
      </c>
      <c r="D114" s="25">
        <v>58870</v>
      </c>
      <c r="E114" s="25">
        <v>100</v>
      </c>
      <c r="F114" s="50" t="s">
        <v>114</v>
      </c>
      <c r="G114" s="51"/>
      <c r="H114" s="49">
        <v>150953</v>
      </c>
      <c r="I114" s="52"/>
      <c r="J114" s="57">
        <v>50000</v>
      </c>
      <c r="K114" s="57"/>
      <c r="L114" s="57">
        <v>160000</v>
      </c>
      <c r="M114" s="52"/>
      <c r="N114" s="57">
        <v>100000</v>
      </c>
      <c r="O114" s="49"/>
      <c r="P114" s="49"/>
      <c r="Q114" s="34"/>
      <c r="R114" s="13"/>
      <c r="S114" s="12"/>
    </row>
    <row r="115" spans="1:23" s="53" customFormat="1" x14ac:dyDescent="0.25">
      <c r="A115" s="25">
        <v>110001</v>
      </c>
      <c r="B115" s="25">
        <v>73000</v>
      </c>
      <c r="C115" s="26">
        <v>750</v>
      </c>
      <c r="D115" s="26">
        <v>58871</v>
      </c>
      <c r="E115" s="25"/>
      <c r="F115" s="50" t="s">
        <v>140</v>
      </c>
      <c r="G115" s="51"/>
      <c r="H115" s="57">
        <v>11250</v>
      </c>
      <c r="I115" s="52"/>
      <c r="J115" s="57">
        <v>8700</v>
      </c>
      <c r="K115" s="57"/>
      <c r="L115" s="57">
        <v>8700</v>
      </c>
      <c r="M115" s="52"/>
      <c r="N115" s="57">
        <v>8700</v>
      </c>
      <c r="O115" s="49"/>
      <c r="P115" s="49"/>
      <c r="Q115" s="34"/>
      <c r="R115" s="52"/>
      <c r="S115" s="50"/>
    </row>
    <row r="116" spans="1:23" s="35" customFormat="1" x14ac:dyDescent="0.25">
      <c r="A116" s="25">
        <v>110001</v>
      </c>
      <c r="B116" s="25">
        <v>73000</v>
      </c>
      <c r="C116" s="26">
        <v>750</v>
      </c>
      <c r="D116" s="25">
        <v>58877</v>
      </c>
      <c r="E116" s="25">
        <v>100</v>
      </c>
      <c r="F116" s="50" t="s">
        <v>71</v>
      </c>
      <c r="G116" s="51"/>
      <c r="H116" s="57">
        <v>1194</v>
      </c>
      <c r="I116" s="52"/>
      <c r="J116" s="57">
        <v>10000</v>
      </c>
      <c r="K116" s="57"/>
      <c r="L116" s="57">
        <v>10000</v>
      </c>
      <c r="M116" s="52"/>
      <c r="N116" s="57">
        <v>0</v>
      </c>
      <c r="O116" s="49"/>
      <c r="P116" s="49"/>
      <c r="Q116" s="34"/>
      <c r="R116" s="13"/>
      <c r="S116" s="12"/>
    </row>
    <row r="117" spans="1:23" s="35" customFormat="1" x14ac:dyDescent="0.25">
      <c r="A117" s="25">
        <v>110001</v>
      </c>
      <c r="B117" s="25">
        <v>73000</v>
      </c>
      <c r="C117" s="26">
        <v>750</v>
      </c>
      <c r="D117" s="25">
        <v>58860</v>
      </c>
      <c r="E117" s="25">
        <v>100</v>
      </c>
      <c r="F117" s="50" t="s">
        <v>121</v>
      </c>
      <c r="G117" s="51"/>
      <c r="H117" s="57">
        <v>0</v>
      </c>
      <c r="I117" s="52"/>
      <c r="J117" s="57">
        <v>19800</v>
      </c>
      <c r="K117" s="57"/>
      <c r="L117" s="57">
        <v>19800</v>
      </c>
      <c r="M117" s="52"/>
      <c r="N117" s="57">
        <v>0</v>
      </c>
      <c r="O117" s="49"/>
      <c r="P117" s="49"/>
      <c r="Q117" s="34"/>
      <c r="R117" s="12"/>
      <c r="S117" s="12"/>
    </row>
    <row r="118" spans="1:23" s="35" customFormat="1" x14ac:dyDescent="0.25">
      <c r="A118" s="25">
        <v>110001</v>
      </c>
      <c r="B118" s="25">
        <v>73000</v>
      </c>
      <c r="C118" s="26"/>
      <c r="D118" s="26">
        <v>58872</v>
      </c>
      <c r="E118" s="25">
        <v>100</v>
      </c>
      <c r="F118" s="50" t="s">
        <v>122</v>
      </c>
      <c r="G118" s="51"/>
      <c r="H118" s="57">
        <v>207282</v>
      </c>
      <c r="I118" s="49"/>
      <c r="J118" s="57">
        <v>50000</v>
      </c>
      <c r="K118" s="57"/>
      <c r="L118" s="57">
        <v>0</v>
      </c>
      <c r="M118" s="49"/>
      <c r="N118" s="57">
        <v>0</v>
      </c>
      <c r="O118" s="49"/>
      <c r="P118" s="49"/>
    </row>
    <row r="119" spans="1:23" s="53" customFormat="1" x14ac:dyDescent="0.25">
      <c r="A119" s="25">
        <v>110001</v>
      </c>
      <c r="B119" s="25">
        <v>73000</v>
      </c>
      <c r="C119" s="26"/>
      <c r="D119" s="26">
        <v>58873</v>
      </c>
      <c r="E119" s="25">
        <v>100</v>
      </c>
      <c r="F119" s="50" t="s">
        <v>134</v>
      </c>
      <c r="G119" s="51"/>
      <c r="H119" s="57">
        <v>24219</v>
      </c>
      <c r="I119" s="49"/>
      <c r="J119" s="57">
        <v>25000</v>
      </c>
      <c r="K119" s="57"/>
      <c r="L119" s="57">
        <v>25000</v>
      </c>
      <c r="M119" s="49"/>
      <c r="N119" s="57">
        <v>25000</v>
      </c>
      <c r="O119" s="49"/>
      <c r="P119" s="49"/>
      <c r="Q119" s="34"/>
      <c r="R119" s="50"/>
      <c r="S119" s="50"/>
    </row>
    <row r="120" spans="1:23" s="53" customFormat="1" x14ac:dyDescent="0.25">
      <c r="A120" s="25">
        <v>110001</v>
      </c>
      <c r="B120" s="25">
        <v>73000</v>
      </c>
      <c r="C120" s="26"/>
      <c r="D120" s="26">
        <v>58874</v>
      </c>
      <c r="E120" s="25"/>
      <c r="F120" s="50" t="s">
        <v>143</v>
      </c>
      <c r="G120" s="51"/>
      <c r="H120" s="57">
        <v>2595</v>
      </c>
      <c r="I120" s="49"/>
      <c r="J120" s="57">
        <v>0</v>
      </c>
      <c r="K120" s="57"/>
      <c r="L120" s="57">
        <v>0</v>
      </c>
      <c r="M120" s="49"/>
      <c r="N120" s="57"/>
      <c r="O120" s="49"/>
      <c r="P120" s="49"/>
      <c r="Q120" s="34"/>
      <c r="R120" s="50"/>
      <c r="S120" s="50"/>
    </row>
    <row r="121" spans="1:23" s="53" customFormat="1" x14ac:dyDescent="0.25">
      <c r="A121" s="25">
        <v>110001</v>
      </c>
      <c r="B121" s="25">
        <v>73000</v>
      </c>
      <c r="C121" s="26">
        <v>750</v>
      </c>
      <c r="D121" s="26">
        <v>58876</v>
      </c>
      <c r="E121" s="25">
        <v>100</v>
      </c>
      <c r="F121" s="50" t="s">
        <v>129</v>
      </c>
      <c r="G121" s="51"/>
      <c r="H121" s="57">
        <v>3200</v>
      </c>
      <c r="I121" s="49"/>
      <c r="J121" s="57">
        <v>4200</v>
      </c>
      <c r="K121" s="57"/>
      <c r="L121" s="57">
        <v>4200</v>
      </c>
      <c r="M121" s="49"/>
      <c r="N121" s="57">
        <v>4200</v>
      </c>
      <c r="O121" s="49"/>
      <c r="P121" s="49"/>
      <c r="Q121" s="34"/>
      <c r="R121" s="50"/>
      <c r="S121" s="50"/>
    </row>
    <row r="122" spans="1:23" s="35" customFormat="1" x14ac:dyDescent="0.25">
      <c r="A122" s="25">
        <v>110001</v>
      </c>
      <c r="B122" s="25">
        <v>73000</v>
      </c>
      <c r="C122" s="26">
        <v>750</v>
      </c>
      <c r="D122" s="26">
        <v>58865</v>
      </c>
      <c r="E122" s="25">
        <v>100</v>
      </c>
      <c r="F122" s="50" t="s">
        <v>82</v>
      </c>
      <c r="G122" s="51"/>
      <c r="H122" s="57">
        <v>4681</v>
      </c>
      <c r="I122" s="52"/>
      <c r="J122" s="57">
        <v>50000</v>
      </c>
      <c r="K122" s="57"/>
      <c r="L122" s="57">
        <v>50000</v>
      </c>
      <c r="M122" s="52"/>
      <c r="N122" s="57">
        <v>50000</v>
      </c>
      <c r="O122" s="49"/>
      <c r="P122" s="49"/>
      <c r="Q122" s="34"/>
      <c r="R122" s="12"/>
      <c r="S122" s="12"/>
    </row>
    <row r="123" spans="1:23" s="35" customFormat="1" x14ac:dyDescent="0.25">
      <c r="A123" s="25">
        <v>110001</v>
      </c>
      <c r="B123" s="25">
        <v>73000</v>
      </c>
      <c r="C123" s="26">
        <v>750</v>
      </c>
      <c r="D123" s="26">
        <v>58879</v>
      </c>
      <c r="E123" s="25">
        <v>100</v>
      </c>
      <c r="F123" s="50" t="s">
        <v>152</v>
      </c>
      <c r="G123" s="51"/>
      <c r="H123" s="57">
        <v>5836</v>
      </c>
      <c r="I123" s="52"/>
      <c r="J123" s="57">
        <v>0</v>
      </c>
      <c r="K123" s="57"/>
      <c r="L123" s="57">
        <v>2700</v>
      </c>
      <c r="M123" s="52"/>
      <c r="N123" s="57">
        <v>0</v>
      </c>
      <c r="O123" s="49"/>
      <c r="P123" s="49"/>
      <c r="Q123" s="34"/>
      <c r="R123" s="12"/>
      <c r="S123" s="12"/>
    </row>
    <row r="124" spans="1:23" x14ac:dyDescent="0.25">
      <c r="A124" s="27" t="s">
        <v>120</v>
      </c>
      <c r="B124" s="105"/>
      <c r="C124" s="26"/>
      <c r="D124" s="26"/>
      <c r="E124" s="25"/>
      <c r="F124" s="50"/>
      <c r="G124" s="51"/>
      <c r="H124" s="17">
        <f>SUM(H112:H123)</f>
        <v>5132760</v>
      </c>
      <c r="I124" s="52"/>
      <c r="J124" s="17">
        <f>SUM(J112:J123)</f>
        <v>5643200</v>
      </c>
      <c r="K124" s="16"/>
      <c r="L124" s="17">
        <f>SUM(L112:L123)</f>
        <v>5677100</v>
      </c>
      <c r="M124" s="52"/>
      <c r="N124" s="17">
        <f>SUM(N112:N123)</f>
        <v>5513400</v>
      </c>
      <c r="Q124" s="10">
        <f>SUM(L113:L123)</f>
        <v>324900</v>
      </c>
      <c r="W124">
        <v>114</v>
      </c>
    </row>
    <row r="125" spans="1:23" x14ac:dyDescent="0.25">
      <c r="A125" s="93" t="s">
        <v>0</v>
      </c>
      <c r="B125" s="94" t="s">
        <v>90</v>
      </c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7" t="s">
        <v>1</v>
      </c>
      <c r="P125" s="98">
        <f>1+P80</f>
        <v>17</v>
      </c>
      <c r="Q125" s="10">
        <f>4484500-4234000</f>
        <v>250500</v>
      </c>
      <c r="W125">
        <v>123</v>
      </c>
    </row>
    <row r="126" spans="1:23" x14ac:dyDescent="0.25">
      <c r="A126" s="108"/>
      <c r="B126" s="94" t="s">
        <v>91</v>
      </c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75"/>
      <c r="P126" s="75"/>
      <c r="W126">
        <v>124</v>
      </c>
    </row>
    <row r="127" spans="1:23" x14ac:dyDescent="0.25">
      <c r="A127" s="108"/>
      <c r="B127" s="94" t="s">
        <v>92</v>
      </c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75"/>
      <c r="P127" s="75"/>
      <c r="W127">
        <v>125</v>
      </c>
    </row>
    <row r="128" spans="1:23" x14ac:dyDescent="0.25">
      <c r="A128" s="108"/>
      <c r="B128" s="108"/>
      <c r="C128" s="26"/>
      <c r="D128" s="26"/>
      <c r="E128" s="25"/>
      <c r="F128" s="96"/>
      <c r="G128" s="67"/>
      <c r="I128" s="75"/>
      <c r="J128" s="67"/>
      <c r="K128" s="67"/>
      <c r="L128" s="67"/>
      <c r="M128" s="75"/>
      <c r="N128" s="67"/>
      <c r="O128" s="75"/>
      <c r="P128" s="75"/>
    </row>
    <row r="129" spans="1:23" x14ac:dyDescent="0.25">
      <c r="A129" s="25"/>
      <c r="B129" s="25"/>
      <c r="C129" s="26"/>
      <c r="D129" s="26"/>
      <c r="E129" s="25"/>
      <c r="F129" s="50"/>
      <c r="G129" s="51"/>
      <c r="H129" s="63" t="s">
        <v>2</v>
      </c>
      <c r="I129" s="69"/>
      <c r="J129" s="63" t="s">
        <v>88</v>
      </c>
      <c r="K129" s="63"/>
      <c r="L129" s="63" t="s">
        <v>128</v>
      </c>
      <c r="M129" s="69"/>
      <c r="N129" s="63" t="s">
        <v>73</v>
      </c>
      <c r="O129" s="100"/>
      <c r="P129" s="100"/>
      <c r="W129">
        <v>126</v>
      </c>
    </row>
    <row r="130" spans="1:23" x14ac:dyDescent="0.25">
      <c r="A130" s="25"/>
      <c r="B130" s="25"/>
      <c r="C130" s="26"/>
      <c r="D130" s="26"/>
      <c r="E130" s="25"/>
      <c r="F130" s="101"/>
      <c r="G130" s="109"/>
      <c r="H130" s="64" t="s">
        <v>131</v>
      </c>
      <c r="I130" s="69"/>
      <c r="J130" s="64" t="s">
        <v>141</v>
      </c>
      <c r="K130" s="64"/>
      <c r="L130" s="64" t="s">
        <v>141</v>
      </c>
      <c r="M130" s="69"/>
      <c r="N130" s="64" t="s">
        <v>151</v>
      </c>
      <c r="O130" s="102"/>
      <c r="P130" s="102"/>
      <c r="W130">
        <v>127</v>
      </c>
    </row>
    <row r="131" spans="1:23" x14ac:dyDescent="0.25">
      <c r="A131" s="25"/>
      <c r="B131" s="25"/>
      <c r="C131" s="26"/>
      <c r="D131" s="26"/>
      <c r="E131" s="25"/>
      <c r="F131" s="101"/>
      <c r="G131" s="109"/>
      <c r="H131" s="69"/>
      <c r="I131" s="69"/>
      <c r="J131" s="69"/>
      <c r="K131" s="69"/>
      <c r="L131" s="69"/>
      <c r="M131" s="69"/>
      <c r="N131" s="69"/>
      <c r="O131" s="52"/>
      <c r="W131">
        <v>128</v>
      </c>
    </row>
    <row r="132" spans="1:23" x14ac:dyDescent="0.25">
      <c r="A132" s="27" t="s">
        <v>37</v>
      </c>
      <c r="B132" s="105"/>
      <c r="C132" s="26"/>
      <c r="D132" s="26"/>
      <c r="E132" s="25"/>
      <c r="F132" s="50"/>
      <c r="G132" s="51"/>
      <c r="H132" s="49"/>
      <c r="I132" s="52"/>
      <c r="J132" s="49"/>
      <c r="K132" s="49"/>
      <c r="L132" s="49"/>
      <c r="M132" s="52"/>
      <c r="N132" s="49"/>
      <c r="O132" s="45"/>
      <c r="P132" s="52"/>
      <c r="W132">
        <v>132</v>
      </c>
    </row>
    <row r="133" spans="1:23" s="46" customFormat="1" x14ac:dyDescent="0.25">
      <c r="A133" s="25">
        <v>110001</v>
      </c>
      <c r="B133" s="25">
        <v>73000</v>
      </c>
      <c r="C133" s="26"/>
      <c r="D133" s="26">
        <v>58540</v>
      </c>
      <c r="E133" s="25"/>
      <c r="F133" s="50" t="s">
        <v>144</v>
      </c>
      <c r="G133" s="51"/>
      <c r="H133" s="16">
        <v>0</v>
      </c>
      <c r="I133" s="52"/>
      <c r="J133" s="49">
        <v>0</v>
      </c>
      <c r="K133" s="49"/>
      <c r="L133" s="49">
        <v>0</v>
      </c>
      <c r="M133" s="52"/>
      <c r="N133" s="49">
        <v>0</v>
      </c>
      <c r="O133" s="45"/>
      <c r="P133" s="52"/>
      <c r="Q133" s="54"/>
      <c r="R133" s="54"/>
      <c r="S133" s="54"/>
    </row>
    <row r="134" spans="1:23" s="46" customFormat="1" x14ac:dyDescent="0.25">
      <c r="A134" s="25">
        <v>110001</v>
      </c>
      <c r="B134" s="25">
        <v>73000</v>
      </c>
      <c r="C134" s="26"/>
      <c r="D134" s="26">
        <v>58580</v>
      </c>
      <c r="E134" s="25"/>
      <c r="F134" s="50" t="s">
        <v>145</v>
      </c>
      <c r="G134" s="51"/>
      <c r="H134" s="49">
        <v>0</v>
      </c>
      <c r="I134" s="52"/>
      <c r="J134" s="49">
        <v>0</v>
      </c>
      <c r="K134" s="49"/>
      <c r="L134" s="49">
        <v>0</v>
      </c>
      <c r="M134" s="52"/>
      <c r="N134" s="49">
        <v>0</v>
      </c>
      <c r="O134" s="45"/>
      <c r="P134" s="52"/>
      <c r="Q134" s="54"/>
      <c r="R134" s="54"/>
      <c r="S134" s="54"/>
    </row>
    <row r="135" spans="1:23" s="46" customFormat="1" x14ac:dyDescent="0.25">
      <c r="A135" s="25">
        <v>110001</v>
      </c>
      <c r="B135" s="25">
        <v>73000</v>
      </c>
      <c r="C135" s="26"/>
      <c r="D135" s="26">
        <v>58582</v>
      </c>
      <c r="E135" s="25"/>
      <c r="F135" s="50" t="s">
        <v>146</v>
      </c>
      <c r="G135" s="51"/>
      <c r="H135" s="49">
        <v>1540</v>
      </c>
      <c r="I135" s="52"/>
      <c r="J135" s="49">
        <v>0</v>
      </c>
      <c r="K135" s="49"/>
      <c r="L135" s="49">
        <v>0</v>
      </c>
      <c r="M135" s="52"/>
      <c r="N135" s="49">
        <v>0</v>
      </c>
      <c r="O135" s="45"/>
      <c r="P135" s="52"/>
      <c r="Q135" s="54"/>
      <c r="R135" s="54"/>
      <c r="S135" s="54"/>
    </row>
    <row r="136" spans="1:23" x14ac:dyDescent="0.25">
      <c r="A136" s="25">
        <v>110001</v>
      </c>
      <c r="B136" s="25">
        <v>73000</v>
      </c>
      <c r="C136" s="26">
        <v>710</v>
      </c>
      <c r="D136" s="26">
        <v>58800</v>
      </c>
      <c r="E136" s="25">
        <v>100</v>
      </c>
      <c r="F136" s="50" t="s">
        <v>38</v>
      </c>
      <c r="G136" s="51"/>
      <c r="H136" s="49">
        <f>667324-2020-128366-158711+35547</f>
        <v>413774</v>
      </c>
      <c r="I136" s="52"/>
      <c r="J136" s="16">
        <v>700000</v>
      </c>
      <c r="K136" s="16"/>
      <c r="L136" s="16">
        <v>700000</v>
      </c>
      <c r="M136" s="52"/>
      <c r="N136" s="16">
        <v>700000</v>
      </c>
      <c r="O136" s="45"/>
      <c r="P136" s="52"/>
      <c r="W136">
        <v>134</v>
      </c>
    </row>
    <row r="137" spans="1:23" x14ac:dyDescent="0.25">
      <c r="A137" s="25">
        <v>110001</v>
      </c>
      <c r="B137" s="25">
        <v>73000</v>
      </c>
      <c r="C137" s="26">
        <v>750</v>
      </c>
      <c r="D137" s="26">
        <v>58500</v>
      </c>
      <c r="E137" s="25">
        <v>100</v>
      </c>
      <c r="F137" s="50" t="s">
        <v>40</v>
      </c>
      <c r="G137" s="51"/>
      <c r="H137" s="112">
        <v>33175</v>
      </c>
      <c r="I137" s="52"/>
      <c r="J137" s="70">
        <v>30000</v>
      </c>
      <c r="K137" s="57"/>
      <c r="L137" s="70">
        <v>30000</v>
      </c>
      <c r="M137" s="52"/>
      <c r="N137" s="70">
        <f>30000</f>
        <v>30000</v>
      </c>
      <c r="O137" s="45"/>
      <c r="P137" s="49"/>
      <c r="Q137" s="3">
        <f>SUM(N90,N91,N92)</f>
        <v>64300</v>
      </c>
      <c r="R137" s="3">
        <f>SUM(H90,H91,H92)</f>
        <v>81295</v>
      </c>
      <c r="S137" s="3">
        <f>SUM(J90,J91,J92)</f>
        <v>97100</v>
      </c>
      <c r="W137">
        <v>138</v>
      </c>
    </row>
    <row r="138" spans="1:23" x14ac:dyDescent="0.25">
      <c r="A138" s="27" t="s">
        <v>41</v>
      </c>
      <c r="B138" s="105"/>
      <c r="C138" s="26"/>
      <c r="D138" s="26"/>
      <c r="E138" s="25"/>
      <c r="F138" s="50"/>
      <c r="G138" s="51"/>
      <c r="H138" s="68">
        <f>SUM(H133:H137)</f>
        <v>448489</v>
      </c>
      <c r="I138" s="52"/>
      <c r="J138" s="68">
        <f>SUM(J136:J137)</f>
        <v>730000</v>
      </c>
      <c r="K138" s="16"/>
      <c r="L138" s="68">
        <f>SUM(L136:L137)</f>
        <v>730000</v>
      </c>
      <c r="M138" s="52"/>
      <c r="N138" s="68">
        <f>SUM(N136:N137)</f>
        <v>730000</v>
      </c>
      <c r="O138" s="49"/>
      <c r="P138" s="49"/>
      <c r="S138" s="10"/>
      <c r="W138">
        <v>139</v>
      </c>
    </row>
    <row r="139" spans="1:23" x14ac:dyDescent="0.25">
      <c r="A139" s="105"/>
      <c r="B139" s="105"/>
      <c r="C139" s="26"/>
      <c r="D139" s="26"/>
      <c r="E139" s="25"/>
      <c r="F139" s="50"/>
      <c r="G139" s="51"/>
      <c r="H139" s="49"/>
      <c r="I139" s="52"/>
      <c r="J139" s="49"/>
      <c r="K139" s="49"/>
      <c r="L139" s="49"/>
      <c r="M139" s="52"/>
      <c r="N139" s="49"/>
      <c r="O139" s="52"/>
      <c r="P139" s="52"/>
      <c r="W139">
        <v>140</v>
      </c>
    </row>
    <row r="140" spans="1:23" x14ac:dyDescent="0.25">
      <c r="A140" s="27" t="s">
        <v>42</v>
      </c>
      <c r="B140" s="105"/>
      <c r="C140" s="26"/>
      <c r="D140" s="26"/>
      <c r="E140" s="25"/>
      <c r="F140" s="50"/>
      <c r="G140" s="51"/>
      <c r="H140" s="17">
        <f>SUM(H138,H124,H93,H79,H78,H75,H77,H76,H73,H70)</f>
        <v>129169346</v>
      </c>
      <c r="I140" s="52"/>
      <c r="J140" s="17">
        <f>SUM(J138,J124,J93,J79,J78,J75,J77,J76,J73,J70)</f>
        <v>129282370</v>
      </c>
      <c r="K140" s="16"/>
      <c r="L140" s="17">
        <f>SUM(L138,L124,L93,L79,L78,L75,L77,L76,L73,L70)</f>
        <v>129317970</v>
      </c>
      <c r="M140" s="52"/>
      <c r="N140" s="17">
        <f>SUM(N138,N124,N93,N79,N78,N75,N77,N76,N73,N70)</f>
        <v>132739770</v>
      </c>
      <c r="O140" s="49"/>
      <c r="P140" s="49"/>
      <c r="Q140" s="10">
        <f>121940590-H140</f>
        <v>-7228756</v>
      </c>
      <c r="R140" s="10"/>
      <c r="S140" s="10"/>
      <c r="T140" s="10"/>
      <c r="W140">
        <v>141</v>
      </c>
    </row>
    <row r="141" spans="1:23" x14ac:dyDescent="0.25">
      <c r="A141" s="25"/>
      <c r="B141" s="25"/>
      <c r="C141" s="26"/>
      <c r="D141" s="26"/>
      <c r="E141" s="25"/>
      <c r="F141" s="50"/>
      <c r="G141" s="51"/>
      <c r="H141" s="49"/>
      <c r="I141" s="52"/>
      <c r="J141" s="49"/>
      <c r="K141" s="49"/>
      <c r="L141" s="49"/>
      <c r="M141" s="52"/>
      <c r="N141" s="49"/>
      <c r="O141" s="52"/>
      <c r="P141" s="52"/>
      <c r="Q141" s="10"/>
      <c r="W141">
        <v>142</v>
      </c>
    </row>
    <row r="142" spans="1:23" ht="17.25" x14ac:dyDescent="0.25">
      <c r="A142" s="113" t="s">
        <v>43</v>
      </c>
      <c r="B142" s="114"/>
      <c r="C142" s="26"/>
      <c r="D142" s="26"/>
      <c r="E142" s="25"/>
      <c r="F142" s="50"/>
      <c r="G142" s="51"/>
      <c r="H142" s="49"/>
      <c r="I142" s="52"/>
      <c r="J142" s="49"/>
      <c r="K142" s="49"/>
      <c r="L142" s="49"/>
      <c r="M142" s="52"/>
      <c r="N142" s="49"/>
      <c r="O142" s="52"/>
      <c r="P142" s="52"/>
      <c r="W142">
        <v>143</v>
      </c>
    </row>
    <row r="143" spans="1:23" x14ac:dyDescent="0.25">
      <c r="A143" s="25">
        <v>310000</v>
      </c>
      <c r="B143" s="25">
        <v>25110</v>
      </c>
      <c r="C143" s="26">
        <v>810</v>
      </c>
      <c r="D143" s="26">
        <v>59000</v>
      </c>
      <c r="E143" s="25">
        <v>700</v>
      </c>
      <c r="F143" s="50" t="s">
        <v>44</v>
      </c>
      <c r="G143" s="51"/>
      <c r="H143" s="16">
        <v>192414</v>
      </c>
      <c r="I143" s="52"/>
      <c r="J143" s="16">
        <v>2500000</v>
      </c>
      <c r="K143" s="57"/>
      <c r="L143" s="16">
        <v>2100000</v>
      </c>
      <c r="M143" s="52"/>
      <c r="N143" s="16">
        <v>2100000</v>
      </c>
      <c r="O143" s="45"/>
      <c r="P143" s="49"/>
      <c r="W143">
        <v>144</v>
      </c>
    </row>
    <row r="144" spans="1:23" s="46" customFormat="1" x14ac:dyDescent="0.25">
      <c r="A144" s="25">
        <v>310000</v>
      </c>
      <c r="B144" s="25">
        <v>25110</v>
      </c>
      <c r="C144" s="26"/>
      <c r="D144" s="26">
        <v>59012</v>
      </c>
      <c r="E144" s="25"/>
      <c r="F144" s="50" t="s">
        <v>147</v>
      </c>
      <c r="G144" s="51"/>
      <c r="H144" s="71">
        <v>2012665</v>
      </c>
      <c r="I144" s="74"/>
      <c r="J144" s="71">
        <v>0</v>
      </c>
      <c r="K144" s="115"/>
      <c r="L144" s="71">
        <v>0</v>
      </c>
      <c r="M144" s="74"/>
      <c r="N144" s="71">
        <v>0</v>
      </c>
      <c r="O144" s="45"/>
      <c r="P144" s="49"/>
      <c r="Q144" s="54"/>
      <c r="R144" s="54"/>
      <c r="S144" s="54"/>
    </row>
    <row r="145" spans="1:23" x14ac:dyDescent="0.25">
      <c r="A145" s="27" t="s">
        <v>45</v>
      </c>
      <c r="B145" s="105"/>
      <c r="C145" s="26"/>
      <c r="D145" s="26"/>
      <c r="E145" s="25"/>
      <c r="F145" s="50"/>
      <c r="G145" s="51"/>
      <c r="H145" s="68">
        <f>H143+H144</f>
        <v>2205079</v>
      </c>
      <c r="I145" s="52"/>
      <c r="J145" s="68">
        <f>J143</f>
        <v>2500000</v>
      </c>
      <c r="K145" s="16"/>
      <c r="L145" s="68">
        <f>L143</f>
        <v>2100000</v>
      </c>
      <c r="M145" s="52"/>
      <c r="N145" s="68">
        <f>N143</f>
        <v>2100000</v>
      </c>
      <c r="O145" s="49"/>
      <c r="P145" s="49"/>
      <c r="W145">
        <v>145</v>
      </c>
    </row>
    <row r="146" spans="1:23" x14ac:dyDescent="0.25">
      <c r="A146" s="105"/>
      <c r="B146" s="105"/>
      <c r="C146" s="26"/>
      <c r="D146" s="26"/>
      <c r="E146" s="25"/>
      <c r="F146" s="50"/>
      <c r="G146" s="51"/>
      <c r="H146" s="49"/>
      <c r="I146" s="52"/>
      <c r="J146" s="49"/>
      <c r="K146" s="49"/>
      <c r="L146" s="49"/>
      <c r="M146" s="52"/>
      <c r="N146" s="49"/>
      <c r="O146" s="49"/>
      <c r="P146" s="49"/>
      <c r="W146">
        <v>146</v>
      </c>
    </row>
    <row r="147" spans="1:23" x14ac:dyDescent="0.25">
      <c r="A147" s="25">
        <v>320000</v>
      </c>
      <c r="B147" s="25">
        <v>25120</v>
      </c>
      <c r="C147" s="26">
        <v>820</v>
      </c>
      <c r="D147" s="26">
        <v>59100</v>
      </c>
      <c r="E147" s="25">
        <v>700</v>
      </c>
      <c r="F147" s="50" t="s">
        <v>46</v>
      </c>
      <c r="G147" s="51"/>
      <c r="H147" s="16">
        <v>8018979</v>
      </c>
      <c r="I147" s="52"/>
      <c r="J147" s="57">
        <v>8700000</v>
      </c>
      <c r="K147" s="57"/>
      <c r="L147" s="57">
        <v>9126000</v>
      </c>
      <c r="M147" s="52"/>
      <c r="N147" s="57">
        <v>8850000</v>
      </c>
      <c r="O147" s="45"/>
      <c r="P147" s="49"/>
      <c r="W147">
        <v>147</v>
      </c>
    </row>
    <row r="148" spans="1:23" x14ac:dyDescent="0.25">
      <c r="A148" s="25">
        <v>320000</v>
      </c>
      <c r="B148" s="25">
        <v>25120</v>
      </c>
      <c r="C148" s="26">
        <v>830</v>
      </c>
      <c r="D148" s="26">
        <v>59150</v>
      </c>
      <c r="E148" s="25">
        <v>700</v>
      </c>
      <c r="F148" s="50" t="s">
        <v>47</v>
      </c>
      <c r="G148" s="51"/>
      <c r="H148" s="112">
        <v>283092</v>
      </c>
      <c r="I148" s="52"/>
      <c r="J148" s="70">
        <v>75000</v>
      </c>
      <c r="K148" s="57"/>
      <c r="L148" s="70">
        <v>75000</v>
      </c>
      <c r="M148" s="52"/>
      <c r="N148" s="70">
        <v>75000</v>
      </c>
      <c r="O148" s="45"/>
      <c r="P148" s="49"/>
      <c r="W148">
        <v>148</v>
      </c>
    </row>
    <row r="149" spans="1:23" x14ac:dyDescent="0.25">
      <c r="A149" s="27" t="s">
        <v>48</v>
      </c>
      <c r="B149" s="105"/>
      <c r="C149" s="26"/>
      <c r="D149" s="26"/>
      <c r="E149" s="25"/>
      <c r="F149" s="50"/>
      <c r="G149" s="51"/>
      <c r="H149" s="68">
        <f>H147+H148</f>
        <v>8302071</v>
      </c>
      <c r="I149" s="52"/>
      <c r="J149" s="68">
        <f>J147+J148</f>
        <v>8775000</v>
      </c>
      <c r="K149" s="16"/>
      <c r="L149" s="68">
        <f>L147+L148</f>
        <v>9201000</v>
      </c>
      <c r="M149" s="52"/>
      <c r="N149" s="68">
        <f>N147+N148</f>
        <v>8925000</v>
      </c>
      <c r="O149" s="49"/>
      <c r="P149" s="49"/>
      <c r="W149">
        <v>149</v>
      </c>
    </row>
    <row r="150" spans="1:23" x14ac:dyDescent="0.25">
      <c r="A150" s="105"/>
      <c r="B150" s="105"/>
      <c r="C150" s="26"/>
      <c r="D150" s="26"/>
      <c r="E150" s="25"/>
      <c r="F150" s="50"/>
      <c r="G150" s="51"/>
      <c r="H150" s="16"/>
      <c r="I150" s="52"/>
      <c r="J150" s="16"/>
      <c r="K150" s="16"/>
      <c r="L150" s="16"/>
      <c r="M150" s="52"/>
      <c r="N150" s="16"/>
      <c r="O150" s="49"/>
      <c r="P150" s="49"/>
      <c r="W150">
        <v>150</v>
      </c>
    </row>
    <row r="151" spans="1:23" x14ac:dyDescent="0.25">
      <c r="A151" s="25">
        <v>330000</v>
      </c>
      <c r="B151" s="25">
        <v>52100</v>
      </c>
      <c r="C151" s="26">
        <v>840</v>
      </c>
      <c r="D151" s="26">
        <v>59200</v>
      </c>
      <c r="E151" s="25">
        <v>700</v>
      </c>
      <c r="F151" s="50" t="s">
        <v>49</v>
      </c>
      <c r="G151" s="51"/>
      <c r="H151" s="16">
        <v>1138456</v>
      </c>
      <c r="I151" s="52"/>
      <c r="J151" s="16">
        <v>1180400</v>
      </c>
      <c r="K151" s="16"/>
      <c r="L151" s="16">
        <v>1180400</v>
      </c>
      <c r="M151" s="52"/>
      <c r="N151" s="16">
        <v>1180400</v>
      </c>
      <c r="O151" s="45"/>
      <c r="P151" s="52"/>
      <c r="Q151" s="9">
        <f>ROUND(L151*1.01,-2)</f>
        <v>1192200</v>
      </c>
      <c r="R151" s="9"/>
      <c r="S151" s="9"/>
      <c r="T151" s="9"/>
      <c r="U151" s="18"/>
      <c r="W151">
        <v>152</v>
      </c>
    </row>
    <row r="152" spans="1:23" x14ac:dyDescent="0.25">
      <c r="A152" s="25">
        <v>330000</v>
      </c>
      <c r="B152" s="25">
        <v>52110</v>
      </c>
      <c r="C152" s="26">
        <v>840</v>
      </c>
      <c r="D152" s="26">
        <v>59200</v>
      </c>
      <c r="E152" s="25">
        <v>700</v>
      </c>
      <c r="F152" s="50" t="s">
        <v>50</v>
      </c>
      <c r="G152" s="51"/>
      <c r="H152" s="49">
        <v>1012025</v>
      </c>
      <c r="I152" s="52"/>
      <c r="J152" s="49">
        <v>1030000</v>
      </c>
      <c r="K152" s="49"/>
      <c r="L152" s="49">
        <v>1045000</v>
      </c>
      <c r="M152" s="52"/>
      <c r="N152" s="49">
        <v>1045000</v>
      </c>
      <c r="O152" s="45"/>
      <c r="P152" s="52"/>
      <c r="Q152" s="60">
        <f>ROUND(L152*1.01,-2)</f>
        <v>1055500</v>
      </c>
      <c r="R152" s="4">
        <f>Q152*1.9</f>
        <v>2005450</v>
      </c>
      <c r="S152" s="4"/>
      <c r="T152" s="4"/>
      <c r="U152" s="18"/>
      <c r="W152">
        <v>153</v>
      </c>
    </row>
    <row r="153" spans="1:23" x14ac:dyDescent="0.25">
      <c r="A153" s="25">
        <v>330000</v>
      </c>
      <c r="B153" s="25">
        <v>52120</v>
      </c>
      <c r="C153" s="26">
        <v>840</v>
      </c>
      <c r="D153" s="26">
        <v>59200</v>
      </c>
      <c r="E153" s="25">
        <v>700</v>
      </c>
      <c r="F153" s="50" t="s">
        <v>51</v>
      </c>
      <c r="G153" s="51">
        <v>0</v>
      </c>
      <c r="H153" s="49">
        <v>1269360</v>
      </c>
      <c r="I153" s="52"/>
      <c r="J153" s="49">
        <v>1203000</v>
      </c>
      <c r="K153" s="49"/>
      <c r="L153" s="49">
        <v>1203000</v>
      </c>
      <c r="M153" s="52"/>
      <c r="N153" s="49">
        <f>Q153</f>
        <v>1215000</v>
      </c>
      <c r="O153" s="45"/>
      <c r="P153" s="52"/>
      <c r="Q153" s="60">
        <f>ROUND(L153*1.01,-2)</f>
        <v>1215000</v>
      </c>
      <c r="R153" s="4">
        <f>Q152*2</f>
        <v>2111000</v>
      </c>
      <c r="S153" s="4"/>
      <c r="T153" s="4"/>
      <c r="U153" s="18"/>
      <c r="W153">
        <v>154</v>
      </c>
    </row>
    <row r="154" spans="1:23" x14ac:dyDescent="0.25">
      <c r="A154" s="25">
        <v>330000</v>
      </c>
      <c r="B154" s="25">
        <v>52130</v>
      </c>
      <c r="C154" s="26">
        <v>840</v>
      </c>
      <c r="D154" s="26">
        <v>59200</v>
      </c>
      <c r="E154" s="25">
        <v>700</v>
      </c>
      <c r="F154" s="50" t="s">
        <v>52</v>
      </c>
      <c r="G154" s="51"/>
      <c r="H154" s="49">
        <v>857185</v>
      </c>
      <c r="I154" s="52"/>
      <c r="J154" s="49">
        <v>919300</v>
      </c>
      <c r="K154" s="49"/>
      <c r="L154" s="49">
        <v>919300</v>
      </c>
      <c r="M154" s="52"/>
      <c r="N154" s="49">
        <v>919300</v>
      </c>
      <c r="O154" s="45"/>
      <c r="P154" s="52"/>
      <c r="Q154" s="60">
        <f>ROUND(L154*1.01,-2)</f>
        <v>928500</v>
      </c>
      <c r="R154" s="4"/>
      <c r="S154" s="4"/>
      <c r="T154" s="4"/>
      <c r="U154" s="18"/>
      <c r="W154">
        <v>155</v>
      </c>
    </row>
    <row r="155" spans="1:23" x14ac:dyDescent="0.25">
      <c r="A155" s="25">
        <v>330000</v>
      </c>
      <c r="B155" s="25">
        <v>52140</v>
      </c>
      <c r="C155" s="26">
        <v>840</v>
      </c>
      <c r="D155" s="26">
        <v>59200</v>
      </c>
      <c r="E155" s="25">
        <v>700</v>
      </c>
      <c r="F155" s="50" t="s">
        <v>53</v>
      </c>
      <c r="G155" s="51"/>
      <c r="H155" s="49">
        <v>1743176</v>
      </c>
      <c r="I155" s="52"/>
      <c r="J155" s="49">
        <v>1814200</v>
      </c>
      <c r="K155" s="49"/>
      <c r="L155" s="49">
        <v>1814200</v>
      </c>
      <c r="M155" s="52"/>
      <c r="N155" s="49">
        <v>1814200</v>
      </c>
      <c r="O155" s="45"/>
      <c r="P155" s="52"/>
      <c r="Q155" s="60">
        <f>ROUND(L155*1.01,-2)</f>
        <v>1832300</v>
      </c>
      <c r="R155" s="4"/>
      <c r="S155" s="4"/>
      <c r="T155" s="4"/>
      <c r="U155" s="18"/>
      <c r="W155">
        <v>156</v>
      </c>
    </row>
    <row r="156" spans="1:23" x14ac:dyDescent="0.25">
      <c r="A156" s="93" t="s">
        <v>0</v>
      </c>
      <c r="B156" s="94" t="s">
        <v>90</v>
      </c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7" t="s">
        <v>1</v>
      </c>
      <c r="P156" s="98">
        <f>1+P125</f>
        <v>18</v>
      </c>
      <c r="S156" s="3">
        <f>SUM(N91,N116:N122,N137,N165,N176)</f>
        <v>138500</v>
      </c>
      <c r="T156" s="1"/>
      <c r="W156">
        <v>157</v>
      </c>
    </row>
    <row r="157" spans="1:23" x14ac:dyDescent="0.25">
      <c r="A157" s="108"/>
      <c r="B157" s="94" t="s">
        <v>91</v>
      </c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75"/>
      <c r="P157" s="75"/>
      <c r="T157" s="1"/>
      <c r="W157">
        <v>158</v>
      </c>
    </row>
    <row r="158" spans="1:23" x14ac:dyDescent="0.25">
      <c r="A158" s="108"/>
      <c r="B158" s="94" t="s">
        <v>92</v>
      </c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75"/>
      <c r="P158" s="75"/>
      <c r="T158" s="1"/>
      <c r="W158">
        <v>159</v>
      </c>
    </row>
    <row r="159" spans="1:23" x14ac:dyDescent="0.25">
      <c r="A159" s="108"/>
      <c r="B159" s="108"/>
      <c r="C159" s="26"/>
      <c r="D159" s="26"/>
      <c r="E159" s="25"/>
      <c r="F159" s="96"/>
      <c r="G159" s="67"/>
      <c r="I159" s="75"/>
      <c r="J159" s="67"/>
      <c r="K159" s="67"/>
      <c r="L159" s="67"/>
      <c r="M159" s="75"/>
      <c r="N159" s="67"/>
      <c r="O159" s="75"/>
      <c r="P159" s="75"/>
      <c r="T159" s="1"/>
    </row>
    <row r="160" spans="1:23" x14ac:dyDescent="0.25">
      <c r="A160" s="25"/>
      <c r="B160" s="25"/>
      <c r="C160" s="26"/>
      <c r="D160" s="26"/>
      <c r="E160" s="25"/>
      <c r="F160" s="50"/>
      <c r="G160" s="51"/>
      <c r="H160" s="63" t="s">
        <v>2</v>
      </c>
      <c r="I160" s="69"/>
      <c r="J160" s="63" t="s">
        <v>88</v>
      </c>
      <c r="K160" s="63"/>
      <c r="L160" s="63" t="s">
        <v>128</v>
      </c>
      <c r="M160" s="69"/>
      <c r="N160" s="63" t="s">
        <v>73</v>
      </c>
      <c r="O160" s="100"/>
      <c r="P160" s="100"/>
      <c r="T160" s="1"/>
      <c r="W160">
        <v>160</v>
      </c>
    </row>
    <row r="161" spans="1:23" x14ac:dyDescent="0.25">
      <c r="A161" s="25"/>
      <c r="B161" s="25"/>
      <c r="C161" s="26"/>
      <c r="D161" s="26"/>
      <c r="E161" s="25"/>
      <c r="F161" s="101"/>
      <c r="G161" s="109"/>
      <c r="H161" s="64" t="s">
        <v>131</v>
      </c>
      <c r="I161" s="69"/>
      <c r="J161" s="64" t="s">
        <v>141</v>
      </c>
      <c r="K161" s="64"/>
      <c r="L161" s="64" t="s">
        <v>141</v>
      </c>
      <c r="M161" s="69"/>
      <c r="N161" s="64" t="s">
        <v>151</v>
      </c>
      <c r="O161" s="102"/>
      <c r="P161" s="102"/>
      <c r="T161" s="1"/>
      <c r="W161">
        <v>161</v>
      </c>
    </row>
    <row r="162" spans="1:23" x14ac:dyDescent="0.25">
      <c r="A162" s="25"/>
      <c r="B162" s="25"/>
      <c r="C162" s="26"/>
      <c r="D162" s="26"/>
      <c r="E162" s="25"/>
      <c r="F162" s="50"/>
      <c r="G162" s="51"/>
      <c r="H162" s="69"/>
      <c r="I162" s="69"/>
      <c r="J162" s="69"/>
      <c r="K162" s="69"/>
      <c r="L162" s="69"/>
      <c r="M162" s="69"/>
      <c r="N162" s="69"/>
      <c r="T162" s="1"/>
      <c r="W162">
        <v>162</v>
      </c>
    </row>
    <row r="163" spans="1:23" s="14" customFormat="1" x14ac:dyDescent="0.25">
      <c r="A163" s="25">
        <v>330000</v>
      </c>
      <c r="B163" s="25">
        <v>52000</v>
      </c>
      <c r="C163" s="26">
        <v>840</v>
      </c>
      <c r="D163" s="26">
        <v>59250</v>
      </c>
      <c r="E163" s="25">
        <v>700</v>
      </c>
      <c r="F163" s="50" t="s">
        <v>54</v>
      </c>
      <c r="G163" s="51"/>
      <c r="H163" s="57">
        <v>238599</v>
      </c>
      <c r="I163" s="52"/>
      <c r="J163" s="57">
        <v>50000</v>
      </c>
      <c r="K163" s="57"/>
      <c r="L163" s="57">
        <v>50000</v>
      </c>
      <c r="M163" s="52"/>
      <c r="N163" s="57">
        <v>50000</v>
      </c>
      <c r="O163" s="45"/>
      <c r="P163" s="49"/>
      <c r="Q163" s="4"/>
      <c r="R163" s="4"/>
      <c r="S163" s="4"/>
      <c r="T163" s="4"/>
      <c r="W163" s="14">
        <v>163</v>
      </c>
    </row>
    <row r="164" spans="1:23" s="14" customFormat="1" x14ac:dyDescent="0.25">
      <c r="A164" s="25">
        <v>330000</v>
      </c>
      <c r="B164" s="25">
        <v>52000</v>
      </c>
      <c r="C164" s="26">
        <v>840</v>
      </c>
      <c r="D164" s="26">
        <v>59200</v>
      </c>
      <c r="E164" s="25">
        <v>700</v>
      </c>
      <c r="F164" s="50" t="s">
        <v>55</v>
      </c>
      <c r="G164" s="51"/>
      <c r="H164" s="57">
        <v>75111</v>
      </c>
      <c r="I164" s="52"/>
      <c r="J164" s="57">
        <v>10000</v>
      </c>
      <c r="K164" s="57"/>
      <c r="L164" s="57">
        <v>27000</v>
      </c>
      <c r="M164" s="52"/>
      <c r="N164" s="57">
        <v>10000</v>
      </c>
      <c r="O164" s="45"/>
      <c r="P164" s="49"/>
      <c r="Q164" s="4">
        <f>SUM(H163:H165)</f>
        <v>333057</v>
      </c>
      <c r="R164" s="4"/>
      <c r="S164" s="4"/>
      <c r="T164" s="4"/>
      <c r="W164" s="14">
        <v>164</v>
      </c>
    </row>
    <row r="165" spans="1:23" x14ac:dyDescent="0.25">
      <c r="A165" s="25">
        <v>330000</v>
      </c>
      <c r="B165" s="25">
        <v>52000</v>
      </c>
      <c r="C165" s="26">
        <v>840</v>
      </c>
      <c r="D165" s="26">
        <v>59290</v>
      </c>
      <c r="E165" s="25">
        <v>700</v>
      </c>
      <c r="F165" s="50" t="s">
        <v>102</v>
      </c>
      <c r="G165" s="51"/>
      <c r="H165" s="57">
        <v>19347</v>
      </c>
      <c r="I165" s="52"/>
      <c r="J165" s="57">
        <v>10000</v>
      </c>
      <c r="K165" s="57"/>
      <c r="L165" s="57">
        <v>40000</v>
      </c>
      <c r="M165" s="52"/>
      <c r="N165" s="57">
        <v>10000</v>
      </c>
      <c r="O165" s="45"/>
      <c r="P165" s="49"/>
      <c r="Q165" s="4">
        <v>182362</v>
      </c>
      <c r="R165" s="4"/>
      <c r="S165" s="4"/>
      <c r="T165" s="4"/>
      <c r="W165">
        <v>165</v>
      </c>
    </row>
    <row r="166" spans="1:23" x14ac:dyDescent="0.25">
      <c r="A166" s="25">
        <v>330000</v>
      </c>
      <c r="B166" s="25">
        <v>52150</v>
      </c>
      <c r="C166" s="26">
        <v>840</v>
      </c>
      <c r="D166" s="26">
        <v>59200</v>
      </c>
      <c r="E166" s="25">
        <v>700</v>
      </c>
      <c r="F166" s="50" t="s">
        <v>56</v>
      </c>
      <c r="G166" s="51"/>
      <c r="H166" s="57">
        <v>1398664</v>
      </c>
      <c r="I166" s="52"/>
      <c r="J166" s="57">
        <v>1544400</v>
      </c>
      <c r="K166" s="57"/>
      <c r="L166" s="57">
        <v>1544400</v>
      </c>
      <c r="M166" s="52"/>
      <c r="N166" s="57">
        <v>1544400</v>
      </c>
      <c r="O166" s="45"/>
      <c r="P166" s="52"/>
      <c r="Q166" s="4">
        <f>ROUND(L166*1.01,-2)</f>
        <v>1559800</v>
      </c>
      <c r="R166" s="4"/>
      <c r="S166" s="4"/>
      <c r="T166" s="4"/>
      <c r="U166" s="18"/>
      <c r="W166">
        <v>166</v>
      </c>
    </row>
    <row r="167" spans="1:23" x14ac:dyDescent="0.25">
      <c r="A167" s="25">
        <v>330000</v>
      </c>
      <c r="B167" s="25">
        <v>52170</v>
      </c>
      <c r="C167" s="26">
        <v>840</v>
      </c>
      <c r="D167" s="26">
        <v>59200</v>
      </c>
      <c r="E167" s="25">
        <v>700</v>
      </c>
      <c r="F167" s="50" t="s">
        <v>79</v>
      </c>
      <c r="G167" s="51"/>
      <c r="H167" s="57">
        <v>2522473</v>
      </c>
      <c r="I167" s="52"/>
      <c r="J167" s="57">
        <v>2546900</v>
      </c>
      <c r="K167" s="57"/>
      <c r="L167" s="57">
        <v>2660000</v>
      </c>
      <c r="M167" s="52"/>
      <c r="N167" s="57">
        <v>2660000</v>
      </c>
      <c r="O167" s="45"/>
      <c r="P167" s="52"/>
      <c r="Q167" s="59">
        <f>ROUND(L167*1.01,-2)</f>
        <v>2686600</v>
      </c>
      <c r="R167" s="4"/>
      <c r="S167" s="4"/>
      <c r="T167" s="4"/>
      <c r="U167" s="18"/>
      <c r="W167">
        <v>168</v>
      </c>
    </row>
    <row r="168" spans="1:23" s="14" customFormat="1" x14ac:dyDescent="0.25">
      <c r="A168" s="25">
        <v>330000</v>
      </c>
      <c r="B168" s="25">
        <v>52160</v>
      </c>
      <c r="C168" s="26">
        <v>840</v>
      </c>
      <c r="D168" s="26">
        <v>59200</v>
      </c>
      <c r="E168" s="25">
        <v>700</v>
      </c>
      <c r="F168" s="50" t="s">
        <v>78</v>
      </c>
      <c r="G168" s="51"/>
      <c r="H168" s="70">
        <v>1754038</v>
      </c>
      <c r="I168" s="52"/>
      <c r="J168" s="70">
        <v>1806600</v>
      </c>
      <c r="K168" s="57"/>
      <c r="L168" s="70">
        <v>1860000</v>
      </c>
      <c r="M168" s="52"/>
      <c r="N168" s="70">
        <v>1860000</v>
      </c>
      <c r="O168" s="45"/>
      <c r="P168" s="52"/>
      <c r="Q168" s="59">
        <f>ROUND(L168*1.01,-2)</f>
        <v>1878600</v>
      </c>
      <c r="R168" s="4"/>
      <c r="S168" s="4"/>
      <c r="T168" s="4"/>
      <c r="U168" s="18"/>
      <c r="W168">
        <v>170</v>
      </c>
    </row>
    <row r="169" spans="1:23" x14ac:dyDescent="0.25">
      <c r="A169" s="27" t="s">
        <v>57</v>
      </c>
      <c r="B169" s="105"/>
      <c r="C169" s="26"/>
      <c r="D169" s="26"/>
      <c r="E169" s="25"/>
      <c r="F169" s="50"/>
      <c r="G169" s="51"/>
      <c r="H169" s="17">
        <f>SUM(H151:H168)</f>
        <v>12028434</v>
      </c>
      <c r="I169" s="49"/>
      <c r="J169" s="17">
        <f>SUM(J151:J168)</f>
        <v>12114800</v>
      </c>
      <c r="K169" s="16"/>
      <c r="L169" s="17">
        <f>SUM(L151:L168)</f>
        <v>12343300</v>
      </c>
      <c r="M169" s="49"/>
      <c r="N169" s="17">
        <f>SUM(N151:N155,N163:N168)</f>
        <v>12308300</v>
      </c>
      <c r="O169" s="49"/>
      <c r="P169" s="49"/>
      <c r="Q169" s="1">
        <v>9745890.2400000002</v>
      </c>
      <c r="R169" s="10">
        <f>H169-Q169</f>
        <v>2282543.7599999998</v>
      </c>
      <c r="T169" s="15"/>
      <c r="W169">
        <v>172</v>
      </c>
    </row>
    <row r="170" spans="1:23" x14ac:dyDescent="0.25">
      <c r="A170" s="25"/>
      <c r="B170" s="25"/>
      <c r="C170" s="26"/>
      <c r="D170" s="26"/>
      <c r="E170" s="25"/>
      <c r="F170" s="50"/>
      <c r="G170" s="51"/>
      <c r="H170" s="49"/>
      <c r="I170" s="52"/>
      <c r="J170" s="49"/>
      <c r="K170" s="49"/>
      <c r="L170" s="49"/>
      <c r="M170" s="52"/>
      <c r="N170" s="49"/>
      <c r="O170" s="49"/>
      <c r="P170" s="49"/>
      <c r="Q170" s="10"/>
      <c r="R170" s="10"/>
      <c r="S170" s="10"/>
      <c r="T170" s="18"/>
      <c r="W170">
        <v>173</v>
      </c>
    </row>
    <row r="171" spans="1:23" x14ac:dyDescent="0.25">
      <c r="A171" s="25">
        <v>370000</v>
      </c>
      <c r="B171" s="25">
        <v>25100</v>
      </c>
      <c r="C171" s="26">
        <v>860</v>
      </c>
      <c r="D171" s="26">
        <v>59650</v>
      </c>
      <c r="E171" s="25">
        <v>700</v>
      </c>
      <c r="F171" s="50" t="s">
        <v>58</v>
      </c>
      <c r="G171" s="51"/>
      <c r="H171" s="16">
        <v>232167</v>
      </c>
      <c r="I171" s="52"/>
      <c r="J171" s="16">
        <v>0</v>
      </c>
      <c r="K171" s="16"/>
      <c r="L171" s="16">
        <v>0</v>
      </c>
      <c r="M171" s="52"/>
      <c r="N171" s="16">
        <v>0</v>
      </c>
      <c r="O171" s="45"/>
      <c r="P171" s="49"/>
      <c r="R171" s="10"/>
      <c r="W171">
        <v>174</v>
      </c>
    </row>
    <row r="172" spans="1:23" x14ac:dyDescent="0.25">
      <c r="A172" s="25">
        <v>370000</v>
      </c>
      <c r="B172" s="25">
        <v>25100</v>
      </c>
      <c r="C172" s="26">
        <v>860</v>
      </c>
      <c r="D172" s="26">
        <v>59650</v>
      </c>
      <c r="E172" s="25">
        <v>700</v>
      </c>
      <c r="F172" s="50" t="s">
        <v>59</v>
      </c>
      <c r="G172" s="51"/>
      <c r="H172" s="49">
        <v>0</v>
      </c>
      <c r="I172" s="52"/>
      <c r="J172" s="49">
        <v>211300</v>
      </c>
      <c r="K172" s="49"/>
      <c r="L172" s="49">
        <v>211300</v>
      </c>
      <c r="M172" s="52"/>
      <c r="N172" s="49">
        <v>250000</v>
      </c>
      <c r="O172" s="45"/>
      <c r="P172" s="49"/>
      <c r="R172" s="10"/>
      <c r="U172" s="18"/>
      <c r="W172">
        <v>175</v>
      </c>
    </row>
    <row r="173" spans="1:23" x14ac:dyDescent="0.25">
      <c r="A173" s="25">
        <v>340000</v>
      </c>
      <c r="B173" s="25">
        <v>21300</v>
      </c>
      <c r="C173" s="26">
        <v>870</v>
      </c>
      <c r="D173" s="26">
        <v>59400</v>
      </c>
      <c r="E173" s="25">
        <v>700</v>
      </c>
      <c r="F173" s="50" t="s">
        <v>60</v>
      </c>
      <c r="G173" s="51"/>
      <c r="H173" s="49">
        <v>41173</v>
      </c>
      <c r="I173" s="52"/>
      <c r="J173" s="49">
        <v>60000</v>
      </c>
      <c r="K173" s="49"/>
      <c r="L173" s="49">
        <v>30000</v>
      </c>
      <c r="M173" s="52"/>
      <c r="N173" s="49">
        <v>30000</v>
      </c>
      <c r="O173" s="45"/>
      <c r="P173" s="49"/>
      <c r="W173">
        <v>176</v>
      </c>
    </row>
    <row r="174" spans="1:23" x14ac:dyDescent="0.25">
      <c r="A174" s="25">
        <v>380000</v>
      </c>
      <c r="B174" s="25">
        <v>11705</v>
      </c>
      <c r="C174" s="26">
        <v>855</v>
      </c>
      <c r="D174" s="26">
        <v>59300</v>
      </c>
      <c r="E174" s="25">
        <v>700</v>
      </c>
      <c r="F174" s="50" t="s">
        <v>61</v>
      </c>
      <c r="G174" s="51"/>
      <c r="H174" s="49">
        <v>471748</v>
      </c>
      <c r="I174" s="52"/>
      <c r="J174" s="49">
        <v>450000</v>
      </c>
      <c r="K174" s="49"/>
      <c r="L174" s="49">
        <f>450000+87500</f>
        <v>537500</v>
      </c>
      <c r="M174" s="52"/>
      <c r="N174" s="49">
        <v>450000</v>
      </c>
      <c r="O174" s="45"/>
      <c r="P174" s="52"/>
      <c r="W174">
        <v>178</v>
      </c>
    </row>
    <row r="175" spans="1:23" x14ac:dyDescent="0.25">
      <c r="A175" s="25">
        <v>380000</v>
      </c>
      <c r="B175" s="25">
        <v>11705</v>
      </c>
      <c r="C175" s="26">
        <v>850</v>
      </c>
      <c r="D175" s="26">
        <v>59350</v>
      </c>
      <c r="E175" s="25">
        <v>700</v>
      </c>
      <c r="F175" s="50" t="s">
        <v>62</v>
      </c>
      <c r="G175" s="51"/>
      <c r="H175" s="49">
        <v>120488</v>
      </c>
      <c r="I175" s="52"/>
      <c r="J175" s="49">
        <v>150000</v>
      </c>
      <c r="K175" s="49"/>
      <c r="L175" s="49">
        <v>260000</v>
      </c>
      <c r="M175" s="52"/>
      <c r="N175" s="49">
        <v>260000</v>
      </c>
      <c r="O175" s="45"/>
      <c r="P175" s="49"/>
      <c r="W175">
        <v>179</v>
      </c>
    </row>
    <row r="176" spans="1:23" x14ac:dyDescent="0.25">
      <c r="A176" s="25">
        <v>390000</v>
      </c>
      <c r="B176" s="25">
        <v>21300</v>
      </c>
      <c r="C176" s="26">
        <v>868</v>
      </c>
      <c r="D176" s="26">
        <v>59720</v>
      </c>
      <c r="E176" s="25">
        <v>700</v>
      </c>
      <c r="F176" s="50" t="s">
        <v>14</v>
      </c>
      <c r="G176" s="51"/>
      <c r="H176" s="49">
        <v>33853</v>
      </c>
      <c r="I176" s="52"/>
      <c r="J176" s="49">
        <v>15000</v>
      </c>
      <c r="K176" s="49"/>
      <c r="L176" s="49">
        <v>30000</v>
      </c>
      <c r="M176" s="52"/>
      <c r="N176" s="49">
        <v>15000</v>
      </c>
      <c r="O176" s="45"/>
      <c r="P176" s="49"/>
      <c r="Q176" s="3">
        <f>SUM(H174:H175,H177)</f>
        <v>608545</v>
      </c>
      <c r="W176">
        <v>180</v>
      </c>
    </row>
    <row r="177" spans="1:23" x14ac:dyDescent="0.25">
      <c r="A177" s="25">
        <v>390000</v>
      </c>
      <c r="B177" s="25">
        <v>21300</v>
      </c>
      <c r="C177" s="26"/>
      <c r="D177" s="26">
        <v>59700</v>
      </c>
      <c r="E177" s="25"/>
      <c r="F177" s="50" t="s">
        <v>103</v>
      </c>
      <c r="G177" s="51"/>
      <c r="H177" s="49">
        <v>16309</v>
      </c>
      <c r="I177" s="52"/>
      <c r="J177" s="49">
        <v>0</v>
      </c>
      <c r="K177" s="49"/>
      <c r="L177" s="49">
        <v>0</v>
      </c>
      <c r="M177" s="52"/>
      <c r="N177" s="49">
        <v>0</v>
      </c>
      <c r="O177" s="45"/>
      <c r="P177" s="49"/>
    </row>
    <row r="178" spans="1:23" x14ac:dyDescent="0.25">
      <c r="A178" s="27" t="s">
        <v>63</v>
      </c>
      <c r="B178" s="105"/>
      <c r="C178" s="26"/>
      <c r="D178" s="26"/>
      <c r="E178" s="25"/>
      <c r="F178" s="50"/>
      <c r="G178" s="51"/>
      <c r="H178" s="17">
        <f>SUM(H170:H177)</f>
        <v>915738</v>
      </c>
      <c r="I178" s="52"/>
      <c r="J178" s="17">
        <f>SUM(J170:J177)</f>
        <v>886300</v>
      </c>
      <c r="K178" s="16"/>
      <c r="L178" s="17">
        <f>SUM(L170:L177)</f>
        <v>1068800</v>
      </c>
      <c r="M178" s="52"/>
      <c r="N178" s="17">
        <f>SUM(N170:N177)</f>
        <v>1005000</v>
      </c>
      <c r="O178" s="49"/>
      <c r="P178" s="49"/>
      <c r="Q178" s="3">
        <f>SUM(H176:H177)</f>
        <v>50162</v>
      </c>
      <c r="R178" s="10">
        <f>L180-N180</f>
        <v>374800</v>
      </c>
      <c r="W178">
        <v>181</v>
      </c>
    </row>
    <row r="179" spans="1:23" x14ac:dyDescent="0.25">
      <c r="A179" s="25"/>
      <c r="B179" s="25"/>
      <c r="C179" s="26"/>
      <c r="D179" s="26"/>
      <c r="E179" s="25"/>
      <c r="F179" s="50"/>
      <c r="G179" s="51"/>
      <c r="H179" s="49"/>
      <c r="I179" s="52"/>
      <c r="J179" s="49"/>
      <c r="K179" s="49"/>
      <c r="L179" s="49"/>
      <c r="M179" s="52"/>
      <c r="N179" s="49"/>
      <c r="O179" s="52"/>
      <c r="P179" s="52"/>
      <c r="W179">
        <v>182</v>
      </c>
    </row>
    <row r="180" spans="1:23" x14ac:dyDescent="0.25">
      <c r="A180" s="27" t="s">
        <v>64</v>
      </c>
      <c r="B180" s="105"/>
      <c r="C180" s="26"/>
      <c r="D180" s="26"/>
      <c r="E180" s="25"/>
      <c r="F180" s="50"/>
      <c r="G180" s="51"/>
      <c r="H180" s="16">
        <f>H145+H149+H169+H178</f>
        <v>23451322</v>
      </c>
      <c r="I180" s="52"/>
      <c r="J180" s="16">
        <f>J145+J149+J169+J178</f>
        <v>24276100</v>
      </c>
      <c r="K180" s="16"/>
      <c r="L180" s="16">
        <f>L145+L149+L169+L178</f>
        <v>24713100</v>
      </c>
      <c r="M180" s="52"/>
      <c r="N180" s="16">
        <f>N145+N149+N169+N178</f>
        <v>24338300</v>
      </c>
      <c r="O180" s="49"/>
      <c r="P180" s="49"/>
      <c r="Q180" s="10"/>
      <c r="R180" s="10"/>
      <c r="S180" s="10"/>
      <c r="W180">
        <v>183</v>
      </c>
    </row>
    <row r="181" spans="1:23" x14ac:dyDescent="0.25">
      <c r="A181" s="25"/>
      <c r="B181" s="25"/>
      <c r="C181" s="26"/>
      <c r="D181" s="26"/>
      <c r="E181" s="25"/>
      <c r="F181" s="50"/>
      <c r="G181" s="51"/>
      <c r="H181" s="49"/>
      <c r="I181" s="52"/>
      <c r="J181" s="49"/>
      <c r="K181" s="49"/>
      <c r="L181" s="49"/>
      <c r="M181" s="52"/>
      <c r="N181" s="49"/>
      <c r="O181" s="52"/>
      <c r="P181" s="52"/>
      <c r="W181">
        <v>184</v>
      </c>
    </row>
    <row r="182" spans="1:23" ht="16.5" thickBot="1" x14ac:dyDescent="0.3">
      <c r="A182" s="27" t="s">
        <v>65</v>
      </c>
      <c r="B182" s="105"/>
      <c r="C182" s="26"/>
      <c r="D182" s="26"/>
      <c r="E182" s="25"/>
      <c r="F182" s="50"/>
      <c r="G182" s="51"/>
      <c r="H182" s="72">
        <f>H140+H180</f>
        <v>152620668</v>
      </c>
      <c r="I182" s="34"/>
      <c r="J182" s="72">
        <f>J140+J180</f>
        <v>153558470</v>
      </c>
      <c r="K182" s="116"/>
      <c r="L182" s="72">
        <f>L140+L180</f>
        <v>154031070</v>
      </c>
      <c r="M182" s="34"/>
      <c r="N182" s="72">
        <f>N140+N180</f>
        <v>157078070</v>
      </c>
      <c r="O182" s="116"/>
      <c r="P182" s="116"/>
      <c r="Q182" s="10">
        <f>138947191-H182</f>
        <v>-13673477</v>
      </c>
      <c r="R182" s="10"/>
      <c r="S182" s="10"/>
      <c r="W182">
        <v>185</v>
      </c>
    </row>
    <row r="183" spans="1:23" ht="16.5" thickTop="1" x14ac:dyDescent="0.25">
      <c r="A183" s="25"/>
      <c r="B183" s="25"/>
      <c r="C183" s="26"/>
      <c r="D183" s="26"/>
      <c r="E183" s="25"/>
      <c r="F183" s="50"/>
      <c r="G183" s="51"/>
      <c r="H183" s="49"/>
      <c r="I183" s="52"/>
      <c r="J183" s="49"/>
      <c r="K183" s="49"/>
      <c r="L183" s="49"/>
      <c r="M183" s="52"/>
      <c r="N183" s="49"/>
      <c r="O183" s="52"/>
      <c r="P183" s="52"/>
      <c r="W183">
        <v>186</v>
      </c>
    </row>
    <row r="184" spans="1:23" x14ac:dyDescent="0.25">
      <c r="A184" s="25"/>
      <c r="B184" s="25"/>
      <c r="C184" s="26"/>
      <c r="D184" s="26"/>
      <c r="E184" s="25"/>
      <c r="F184" s="50"/>
      <c r="G184" s="51"/>
      <c r="H184" s="49"/>
      <c r="I184" s="52"/>
      <c r="J184" s="49"/>
      <c r="K184" s="49"/>
      <c r="L184" s="49"/>
      <c r="M184" s="52"/>
      <c r="N184" s="49"/>
      <c r="O184" s="52"/>
      <c r="P184" s="52"/>
      <c r="W184">
        <v>187</v>
      </c>
    </row>
    <row r="185" spans="1:23" x14ac:dyDescent="0.25">
      <c r="A185" s="25"/>
      <c r="B185" s="25"/>
      <c r="C185" s="26"/>
      <c r="D185" s="26"/>
      <c r="E185" s="25"/>
      <c r="F185" s="50"/>
      <c r="G185" s="51"/>
      <c r="H185" s="49"/>
      <c r="I185" s="52"/>
      <c r="J185" s="49"/>
      <c r="K185" s="49"/>
      <c r="L185" s="49">
        <f>L182-J182</f>
        <v>472600</v>
      </c>
      <c r="M185" s="52"/>
      <c r="N185" s="49">
        <f>N182-L182</f>
        <v>3047000</v>
      </c>
      <c r="O185" s="52"/>
      <c r="P185" s="52"/>
      <c r="Q185" s="10">
        <f>Q140-Q182</f>
        <v>6444721</v>
      </c>
      <c r="W185">
        <v>188</v>
      </c>
    </row>
    <row r="186" spans="1:23" x14ac:dyDescent="0.25">
      <c r="A186" s="25"/>
      <c r="B186" s="25"/>
      <c r="C186" s="26"/>
      <c r="D186" s="26"/>
      <c r="E186" s="25"/>
      <c r="F186" s="50"/>
      <c r="G186" s="51"/>
      <c r="H186" s="49"/>
      <c r="I186" s="52"/>
      <c r="J186" s="49"/>
      <c r="K186" s="49"/>
      <c r="L186" s="49"/>
      <c r="M186" s="52"/>
      <c r="O186" s="52"/>
      <c r="P186" s="52"/>
      <c r="W186">
        <v>189</v>
      </c>
    </row>
    <row r="187" spans="1:23" x14ac:dyDescent="0.25">
      <c r="A187" s="25"/>
      <c r="B187" s="25"/>
      <c r="C187" s="26"/>
      <c r="D187" s="26"/>
      <c r="E187" s="25"/>
      <c r="F187" s="50"/>
      <c r="G187" s="51"/>
      <c r="H187" s="49"/>
      <c r="I187" s="52"/>
      <c r="J187" s="49"/>
      <c r="K187" s="49"/>
      <c r="L187" s="49"/>
      <c r="M187" s="52"/>
      <c r="N187" s="49"/>
      <c r="O187" s="52"/>
      <c r="P187" s="52"/>
      <c r="W187">
        <v>190</v>
      </c>
    </row>
    <row r="188" spans="1:23" x14ac:dyDescent="0.25">
      <c r="A188" s="25"/>
      <c r="B188" s="25"/>
      <c r="C188" s="26"/>
      <c r="D188" s="26"/>
      <c r="E188" s="25"/>
      <c r="F188" s="50"/>
      <c r="G188" s="51"/>
      <c r="H188" s="49"/>
      <c r="I188" s="52"/>
      <c r="J188" s="49"/>
      <c r="K188" s="49"/>
      <c r="L188" s="49"/>
      <c r="M188" s="52"/>
      <c r="O188" s="52"/>
      <c r="P188" s="52"/>
    </row>
    <row r="189" spans="1:23" x14ac:dyDescent="0.25">
      <c r="A189" s="117"/>
      <c r="B189" s="117"/>
      <c r="G189" s="118"/>
      <c r="H189" s="49"/>
      <c r="I189" s="62"/>
      <c r="J189" s="73"/>
      <c r="K189" s="73"/>
      <c r="L189" s="73"/>
      <c r="M189" s="62"/>
      <c r="N189" s="73"/>
      <c r="O189" s="52"/>
      <c r="P189" s="52"/>
    </row>
    <row r="190" spans="1:23" x14ac:dyDescent="0.25">
      <c r="A190" s="117"/>
      <c r="B190" s="117"/>
      <c r="G190" s="118"/>
      <c r="H190" s="49"/>
      <c r="I190" s="62"/>
      <c r="J190" s="73"/>
      <c r="K190" s="73"/>
      <c r="L190" s="73"/>
      <c r="M190" s="62"/>
      <c r="N190" s="73"/>
      <c r="O190" s="52"/>
      <c r="P190" s="52" t="s">
        <v>104</v>
      </c>
      <c r="Q190" s="24"/>
      <c r="S190" s="10">
        <f>N180-5500000</f>
        <v>18838300</v>
      </c>
    </row>
    <row r="191" spans="1:23" x14ac:dyDescent="0.25">
      <c r="A191" s="117"/>
      <c r="B191" s="117"/>
      <c r="G191" s="118"/>
      <c r="H191" s="49"/>
      <c r="I191" s="62"/>
      <c r="J191" s="73"/>
      <c r="K191" s="73"/>
      <c r="L191" s="73"/>
      <c r="M191" s="62"/>
      <c r="N191" s="73"/>
      <c r="O191" s="52"/>
      <c r="P191" s="52"/>
      <c r="Q191" s="24"/>
      <c r="S191" s="23">
        <f>S190*0.05</f>
        <v>941915</v>
      </c>
    </row>
    <row r="192" spans="1:23" x14ac:dyDescent="0.25">
      <c r="A192" s="117"/>
      <c r="B192" s="117"/>
      <c r="G192" s="118"/>
      <c r="H192" s="73"/>
      <c r="I192" s="62"/>
      <c r="J192" s="73"/>
      <c r="K192" s="73"/>
      <c r="L192" s="73"/>
      <c r="M192" s="62"/>
      <c r="N192" s="73"/>
      <c r="O192" s="52"/>
      <c r="P192" s="52" t="s">
        <v>105</v>
      </c>
      <c r="Q192" s="24"/>
    </row>
    <row r="193" spans="1:16" x14ac:dyDescent="0.25">
      <c r="A193" s="117"/>
      <c r="B193" s="117"/>
      <c r="G193" s="118"/>
      <c r="H193" s="73"/>
      <c r="I193" s="62"/>
      <c r="J193" s="73"/>
      <c r="K193" s="73"/>
      <c r="L193" s="73"/>
      <c r="M193" s="62"/>
      <c r="N193" s="73"/>
      <c r="O193" s="52"/>
      <c r="P193" s="52"/>
    </row>
    <row r="194" spans="1:16" x14ac:dyDescent="0.25">
      <c r="A194" s="117"/>
      <c r="B194" s="117"/>
      <c r="G194" s="118"/>
      <c r="H194" s="73"/>
      <c r="I194" s="62"/>
      <c r="J194" s="73"/>
      <c r="K194" s="73"/>
      <c r="L194" s="73"/>
      <c r="M194" s="62"/>
      <c r="N194" s="73"/>
      <c r="O194" s="52"/>
      <c r="P194" s="52"/>
    </row>
    <row r="195" spans="1:16" x14ac:dyDescent="0.25">
      <c r="A195" s="117"/>
      <c r="B195" s="117"/>
      <c r="G195" s="118"/>
      <c r="H195" s="73"/>
      <c r="I195" s="62"/>
      <c r="J195" s="73"/>
      <c r="K195" s="73"/>
      <c r="L195" s="73"/>
      <c r="M195" s="62"/>
      <c r="N195" s="73" t="s">
        <v>130</v>
      </c>
      <c r="O195" s="52"/>
      <c r="P195" s="52"/>
    </row>
    <row r="196" spans="1:16" x14ac:dyDescent="0.25">
      <c r="A196" s="117"/>
      <c r="B196" s="117"/>
      <c r="G196" s="118"/>
      <c r="H196" s="73"/>
      <c r="I196" s="62"/>
      <c r="J196" s="73"/>
      <c r="K196" s="73"/>
      <c r="L196" s="73"/>
      <c r="M196" s="62"/>
      <c r="N196" s="73"/>
      <c r="O196" s="52"/>
      <c r="P196" s="52"/>
    </row>
    <row r="197" spans="1:16" x14ac:dyDescent="0.25">
      <c r="A197" s="117"/>
      <c r="B197" s="117"/>
      <c r="G197" s="118"/>
      <c r="H197" s="73"/>
      <c r="I197" s="62"/>
      <c r="J197" s="73"/>
      <c r="K197" s="73"/>
      <c r="L197" s="73"/>
      <c r="M197" s="62"/>
      <c r="N197" s="73"/>
      <c r="O197" s="52"/>
      <c r="P197" s="52"/>
    </row>
    <row r="198" spans="1:16" x14ac:dyDescent="0.25">
      <c r="A198" s="117"/>
      <c r="B198" s="117"/>
      <c r="G198" s="118"/>
      <c r="H198" s="73"/>
      <c r="I198" s="62"/>
      <c r="J198" s="73"/>
      <c r="K198" s="73"/>
      <c r="L198" s="73"/>
      <c r="M198" s="62"/>
      <c r="N198" s="73"/>
      <c r="O198" s="52"/>
      <c r="P198" s="52"/>
    </row>
    <row r="199" spans="1:16" x14ac:dyDescent="0.25">
      <c r="A199" s="117"/>
      <c r="B199" s="117"/>
      <c r="G199" s="118"/>
      <c r="H199" s="73"/>
      <c r="I199" s="62"/>
      <c r="J199" s="73"/>
      <c r="K199" s="73"/>
      <c r="L199" s="73"/>
      <c r="M199" s="62"/>
      <c r="N199" s="73"/>
      <c r="O199" s="52"/>
      <c r="P199" s="52"/>
    </row>
    <row r="200" spans="1:16" x14ac:dyDescent="0.25">
      <c r="A200" s="117"/>
      <c r="B200" s="117"/>
      <c r="G200" s="118"/>
      <c r="H200" s="73"/>
      <c r="I200" s="62"/>
      <c r="J200" s="73"/>
      <c r="K200" s="73"/>
      <c r="L200" s="73"/>
      <c r="M200" s="62"/>
      <c r="N200" s="73"/>
      <c r="O200" s="52"/>
      <c r="P200" s="52"/>
    </row>
    <row r="201" spans="1:16" x14ac:dyDescent="0.25">
      <c r="A201" s="117"/>
      <c r="B201" s="117"/>
      <c r="G201" s="118"/>
      <c r="H201" s="73"/>
      <c r="I201" s="62"/>
      <c r="J201" s="73"/>
      <c r="K201" s="73"/>
      <c r="L201" s="73"/>
      <c r="M201" s="62"/>
      <c r="N201" s="73"/>
      <c r="O201" s="52"/>
      <c r="P201" s="52"/>
    </row>
    <row r="209" spans="8:8" x14ac:dyDescent="0.25">
      <c r="H209" s="62"/>
    </row>
  </sheetData>
  <mergeCells count="15">
    <mergeCell ref="B46:N46"/>
    <mergeCell ref="B2:N2"/>
    <mergeCell ref="B3:N3"/>
    <mergeCell ref="B4:N4"/>
    <mergeCell ref="B44:N44"/>
    <mergeCell ref="B45:N45"/>
    <mergeCell ref="B156:N156"/>
    <mergeCell ref="B157:N157"/>
    <mergeCell ref="B158:N158"/>
    <mergeCell ref="B80:N80"/>
    <mergeCell ref="B81:N81"/>
    <mergeCell ref="B82:N82"/>
    <mergeCell ref="B125:N125"/>
    <mergeCell ref="B126:N126"/>
    <mergeCell ref="B127:N127"/>
  </mergeCells>
  <printOptions horizontalCentered="1"/>
  <pageMargins left="0.5" right="0" top="0.5" bottom="0.24" header="0.5" footer="0.33"/>
  <pageSetup scale="68" fitToHeight="0" orientation="landscape" r:id="rId1"/>
  <headerFooter alignWithMargins="0"/>
  <rowBreaks count="4" manualBreakCount="4">
    <brk id="43" max="13" man="1"/>
    <brk id="79" max="13" man="1"/>
    <brk id="124" max="15" man="1"/>
    <brk id="15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>
      <selection activeCell="M2" sqref="M2"/>
    </sheetView>
  </sheetViews>
  <sheetFormatPr defaultColWidth="8.875" defaultRowHeight="15.75" x14ac:dyDescent="0.25"/>
  <cols>
    <col min="1" max="1" width="9.875" style="29" customWidth="1"/>
    <col min="2" max="2" width="8.25" style="29" customWidth="1"/>
    <col min="3" max="3" width="8.875" style="14" hidden="1" customWidth="1"/>
    <col min="4" max="4" width="9" style="14" customWidth="1"/>
    <col min="5" max="5" width="7.125" style="29" hidden="1" customWidth="1"/>
    <col min="6" max="6" width="27.5" style="14" customWidth="1"/>
    <col min="7" max="7" width="1.375" style="14" customWidth="1"/>
    <col min="8" max="8" width="2.125" style="14" customWidth="1"/>
    <col min="9" max="9" width="15.75" style="79" customWidth="1"/>
    <col min="10" max="10" width="1.75" style="14" customWidth="1"/>
    <col min="11" max="11" width="15.75" style="53" customWidth="1"/>
    <col min="12" max="12" width="2" style="53" customWidth="1"/>
    <col min="13" max="13" width="18.75" style="54" customWidth="1"/>
    <col min="14" max="14" width="11.5" style="46" bestFit="1" customWidth="1"/>
    <col min="15" max="16384" width="8.875" style="46"/>
  </cols>
  <sheetData>
    <row r="1" spans="1:14" x14ac:dyDescent="0.25">
      <c r="A1" s="56">
        <v>110001</v>
      </c>
      <c r="B1" s="56">
        <v>11711</v>
      </c>
      <c r="C1" s="55">
        <v>645</v>
      </c>
      <c r="D1" s="55">
        <v>58180</v>
      </c>
      <c r="E1" s="56">
        <v>100</v>
      </c>
      <c r="F1" s="54" t="s">
        <v>32</v>
      </c>
      <c r="G1" s="40"/>
      <c r="H1" s="48"/>
      <c r="I1" s="78">
        <v>180000</v>
      </c>
      <c r="J1" s="59"/>
      <c r="K1" s="78">
        <v>140700</v>
      </c>
      <c r="L1" s="52"/>
      <c r="M1" s="10">
        <f t="shared" ref="M1:M30" si="0">K1-I1</f>
        <v>-39300</v>
      </c>
      <c r="N1" s="18">
        <f t="shared" ref="N1:N30" si="1">I1-K1</f>
        <v>39300</v>
      </c>
    </row>
    <row r="2" spans="1:14" ht="23.45" customHeight="1" x14ac:dyDescent="0.25">
      <c r="A2" s="56">
        <v>110001</v>
      </c>
      <c r="B2" s="56">
        <v>11713</v>
      </c>
      <c r="C2" s="55">
        <v>693</v>
      </c>
      <c r="D2" s="55">
        <v>58170</v>
      </c>
      <c r="E2" s="56">
        <v>100</v>
      </c>
      <c r="F2" s="54" t="s">
        <v>80</v>
      </c>
      <c r="G2" s="40"/>
      <c r="H2" s="48"/>
      <c r="I2" s="78">
        <v>90000</v>
      </c>
      <c r="J2" s="59"/>
      <c r="K2" s="78">
        <v>140000</v>
      </c>
      <c r="L2" s="52"/>
      <c r="M2" s="10">
        <f t="shared" si="0"/>
        <v>50000</v>
      </c>
      <c r="N2" s="18">
        <f t="shared" si="1"/>
        <v>-50000</v>
      </c>
    </row>
    <row r="3" spans="1:14" x14ac:dyDescent="0.25">
      <c r="A3" s="56">
        <v>110001</v>
      </c>
      <c r="B3" s="56">
        <v>11735</v>
      </c>
      <c r="C3" s="55"/>
      <c r="D3" s="55">
        <v>58250</v>
      </c>
      <c r="E3" s="56"/>
      <c r="F3" s="50" t="s">
        <v>124</v>
      </c>
      <c r="G3" s="51"/>
      <c r="H3" s="52"/>
      <c r="I3" s="78">
        <v>54000</v>
      </c>
      <c r="J3" s="49"/>
      <c r="K3" s="78">
        <v>0</v>
      </c>
      <c r="L3" s="52"/>
      <c r="M3" s="10">
        <f t="shared" si="0"/>
        <v>-54000</v>
      </c>
      <c r="N3" s="18">
        <f t="shared" si="1"/>
        <v>54000</v>
      </c>
    </row>
    <row r="4" spans="1:14" ht="24.75" customHeight="1" x14ac:dyDescent="0.25">
      <c r="A4" s="56">
        <v>110001</v>
      </c>
      <c r="B4" s="56">
        <v>73000</v>
      </c>
      <c r="C4" s="55"/>
      <c r="D4" s="55">
        <v>51651</v>
      </c>
      <c r="E4" s="56"/>
      <c r="F4" s="54" t="s">
        <v>99</v>
      </c>
      <c r="G4" s="40"/>
      <c r="H4" s="59"/>
      <c r="I4" s="77">
        <v>300000</v>
      </c>
      <c r="J4" s="44"/>
      <c r="K4" s="77">
        <v>200000</v>
      </c>
      <c r="L4" s="52"/>
      <c r="M4" s="10">
        <f t="shared" si="0"/>
        <v>-100000</v>
      </c>
      <c r="N4" s="18">
        <f t="shared" si="1"/>
        <v>100000</v>
      </c>
    </row>
    <row r="5" spans="1:14" x14ac:dyDescent="0.25">
      <c r="A5" s="56">
        <v>110001</v>
      </c>
      <c r="B5" s="56">
        <v>73000</v>
      </c>
      <c r="C5" s="55">
        <v>204</v>
      </c>
      <c r="D5" s="55">
        <v>51700</v>
      </c>
      <c r="E5" s="56">
        <v>100</v>
      </c>
      <c r="F5" s="54" t="s">
        <v>10</v>
      </c>
      <c r="G5" s="40"/>
      <c r="H5" s="59"/>
      <c r="I5" s="77">
        <v>270000</v>
      </c>
      <c r="J5" s="44"/>
      <c r="K5" s="77">
        <v>220000</v>
      </c>
      <c r="L5" s="52"/>
      <c r="M5" s="10">
        <f t="shared" si="0"/>
        <v>-50000</v>
      </c>
      <c r="N5" s="18">
        <f t="shared" si="1"/>
        <v>50000</v>
      </c>
    </row>
    <row r="6" spans="1:14" x14ac:dyDescent="0.25">
      <c r="A6" s="56">
        <v>110001</v>
      </c>
      <c r="B6" s="56">
        <v>73000</v>
      </c>
      <c r="C6" s="55">
        <v>610</v>
      </c>
      <c r="D6" s="55">
        <v>58350</v>
      </c>
      <c r="E6" s="56">
        <v>100</v>
      </c>
      <c r="F6" s="50" t="s">
        <v>116</v>
      </c>
      <c r="G6" s="51"/>
      <c r="H6" s="59"/>
      <c r="I6" s="78">
        <v>100000</v>
      </c>
      <c r="J6" s="59"/>
      <c r="K6" s="78">
        <v>50000</v>
      </c>
      <c r="L6" s="52"/>
      <c r="M6" s="10">
        <f t="shared" si="0"/>
        <v>-50000</v>
      </c>
      <c r="N6" s="18">
        <f t="shared" si="1"/>
        <v>50000</v>
      </c>
    </row>
    <row r="7" spans="1:14" x14ac:dyDescent="0.25">
      <c r="A7" s="25">
        <v>110001</v>
      </c>
      <c r="B7" s="25">
        <v>73000</v>
      </c>
      <c r="C7" s="26"/>
      <c r="D7" s="26">
        <v>58872</v>
      </c>
      <c r="E7" s="25">
        <v>100</v>
      </c>
      <c r="F7" s="50" t="s">
        <v>122</v>
      </c>
      <c r="G7" s="51"/>
      <c r="H7" s="49"/>
      <c r="I7" s="81">
        <v>50000</v>
      </c>
      <c r="J7" s="57"/>
      <c r="K7" s="81">
        <v>0</v>
      </c>
      <c r="L7" s="49"/>
      <c r="M7" s="10">
        <f t="shared" si="0"/>
        <v>-50000</v>
      </c>
      <c r="N7" s="18">
        <f t="shared" si="1"/>
        <v>50000</v>
      </c>
    </row>
    <row r="8" spans="1:14" x14ac:dyDescent="0.25">
      <c r="A8" s="25">
        <v>110001</v>
      </c>
      <c r="B8" s="25">
        <v>73000</v>
      </c>
      <c r="C8" s="26">
        <v>210</v>
      </c>
      <c r="D8" s="26">
        <v>51800</v>
      </c>
      <c r="E8" s="25">
        <v>100</v>
      </c>
      <c r="F8" s="50" t="s">
        <v>96</v>
      </c>
      <c r="G8" s="51"/>
      <c r="H8" s="49"/>
      <c r="I8" s="77">
        <v>43000</v>
      </c>
      <c r="J8" s="45"/>
      <c r="K8" s="77">
        <v>0</v>
      </c>
      <c r="L8" s="52"/>
      <c r="M8" s="10">
        <f t="shared" si="0"/>
        <v>-43000</v>
      </c>
      <c r="N8" s="18">
        <f t="shared" si="1"/>
        <v>43000</v>
      </c>
    </row>
    <row r="9" spans="1:14" x14ac:dyDescent="0.25">
      <c r="A9" s="56">
        <v>110001</v>
      </c>
      <c r="B9" s="56">
        <v>73000</v>
      </c>
      <c r="C9" s="55">
        <v>760</v>
      </c>
      <c r="D9" s="55">
        <v>58420</v>
      </c>
      <c r="E9" s="56">
        <v>100</v>
      </c>
      <c r="F9" s="50" t="s">
        <v>95</v>
      </c>
      <c r="G9" s="51"/>
      <c r="H9" s="52"/>
      <c r="I9" s="81">
        <v>89600</v>
      </c>
      <c r="J9" s="58"/>
      <c r="K9" s="81">
        <v>60000</v>
      </c>
      <c r="L9" s="52"/>
      <c r="M9" s="10">
        <f t="shared" si="0"/>
        <v>-29600</v>
      </c>
      <c r="N9" s="18">
        <f t="shared" si="1"/>
        <v>29600</v>
      </c>
    </row>
    <row r="10" spans="1:14" x14ac:dyDescent="0.25">
      <c r="A10" s="56">
        <v>110001</v>
      </c>
      <c r="B10" s="56">
        <v>73000</v>
      </c>
      <c r="C10" s="55"/>
      <c r="D10" s="55">
        <v>51801</v>
      </c>
      <c r="E10" s="56"/>
      <c r="F10" s="54" t="s">
        <v>138</v>
      </c>
      <c r="G10" s="40"/>
      <c r="H10" s="59"/>
      <c r="I10" s="77">
        <v>9000</v>
      </c>
      <c r="J10" s="44"/>
      <c r="K10" s="77">
        <v>10500</v>
      </c>
      <c r="L10" s="52"/>
      <c r="M10" s="10">
        <f t="shared" si="0"/>
        <v>1500</v>
      </c>
      <c r="N10" s="18">
        <f t="shared" si="1"/>
        <v>-1500</v>
      </c>
    </row>
    <row r="11" spans="1:14" x14ac:dyDescent="0.25">
      <c r="A11" s="56">
        <v>110001</v>
      </c>
      <c r="B11" s="56">
        <v>73000</v>
      </c>
      <c r="C11" s="55">
        <v>750</v>
      </c>
      <c r="D11" s="55">
        <v>58879</v>
      </c>
      <c r="E11" s="56">
        <v>100</v>
      </c>
      <c r="F11" s="54" t="s">
        <v>152</v>
      </c>
      <c r="G11" s="51"/>
      <c r="H11" s="52"/>
      <c r="I11" s="81">
        <v>0</v>
      </c>
      <c r="J11" s="57"/>
      <c r="K11" s="81">
        <v>2700</v>
      </c>
      <c r="L11" s="52"/>
      <c r="M11" s="10">
        <f t="shared" si="0"/>
        <v>2700</v>
      </c>
      <c r="N11" s="18">
        <f t="shared" si="1"/>
        <v>-2700</v>
      </c>
    </row>
    <row r="12" spans="1:14" x14ac:dyDescent="0.25">
      <c r="A12" s="56">
        <v>110001</v>
      </c>
      <c r="B12" s="56">
        <v>73000</v>
      </c>
      <c r="C12" s="55"/>
      <c r="D12" s="55">
        <v>51856</v>
      </c>
      <c r="E12" s="56"/>
      <c r="F12" s="54" t="s">
        <v>111</v>
      </c>
      <c r="G12" s="40"/>
      <c r="H12" s="59"/>
      <c r="I12" s="77">
        <v>90000</v>
      </c>
      <c r="J12" s="44"/>
      <c r="K12" s="77">
        <v>96800</v>
      </c>
      <c r="L12" s="52"/>
      <c r="M12" s="10">
        <f t="shared" si="0"/>
        <v>6800</v>
      </c>
      <c r="N12" s="18">
        <f t="shared" si="1"/>
        <v>-6800</v>
      </c>
    </row>
    <row r="13" spans="1:14" x14ac:dyDescent="0.25">
      <c r="A13" s="56">
        <v>110001</v>
      </c>
      <c r="B13" s="56">
        <v>73000</v>
      </c>
      <c r="C13" s="55"/>
      <c r="D13" s="55">
        <v>51805</v>
      </c>
      <c r="E13" s="56"/>
      <c r="F13" s="54" t="s">
        <v>132</v>
      </c>
      <c r="G13" s="40"/>
      <c r="H13" s="59"/>
      <c r="I13" s="86">
        <v>15000</v>
      </c>
      <c r="J13" s="44"/>
      <c r="K13" s="86">
        <v>23000</v>
      </c>
      <c r="L13" s="52"/>
      <c r="M13" s="10">
        <f t="shared" si="0"/>
        <v>8000</v>
      </c>
      <c r="N13" s="18">
        <f t="shared" si="1"/>
        <v>-8000</v>
      </c>
    </row>
    <row r="14" spans="1:14" x14ac:dyDescent="0.25">
      <c r="A14" s="56">
        <v>110001</v>
      </c>
      <c r="B14" s="56">
        <v>73000</v>
      </c>
      <c r="C14" s="55">
        <v>200</v>
      </c>
      <c r="D14" s="55">
        <v>51810</v>
      </c>
      <c r="E14" s="56">
        <v>100</v>
      </c>
      <c r="F14" s="54" t="s">
        <v>101</v>
      </c>
      <c r="G14" s="40"/>
      <c r="H14" s="59"/>
      <c r="I14" s="77">
        <v>28000</v>
      </c>
      <c r="J14" s="44"/>
      <c r="K14" s="77">
        <v>40000</v>
      </c>
      <c r="L14" s="52"/>
      <c r="M14" s="10">
        <f t="shared" si="0"/>
        <v>12000</v>
      </c>
      <c r="N14" s="18">
        <f t="shared" si="1"/>
        <v>-12000</v>
      </c>
    </row>
    <row r="15" spans="1:14" x14ac:dyDescent="0.25">
      <c r="A15" s="25">
        <v>110001</v>
      </c>
      <c r="B15" s="25">
        <v>73000</v>
      </c>
      <c r="C15" s="26">
        <v>750</v>
      </c>
      <c r="D15" s="25">
        <v>58867</v>
      </c>
      <c r="E15" s="25">
        <v>100</v>
      </c>
      <c r="F15" s="50" t="s">
        <v>126</v>
      </c>
      <c r="G15" s="51"/>
      <c r="H15" s="52"/>
      <c r="I15" s="81">
        <v>30000</v>
      </c>
      <c r="J15" s="57"/>
      <c r="K15" s="81">
        <v>44500</v>
      </c>
      <c r="L15" s="52"/>
      <c r="M15" s="10">
        <f t="shared" si="0"/>
        <v>14500</v>
      </c>
      <c r="N15" s="18">
        <f t="shared" si="1"/>
        <v>-14500</v>
      </c>
    </row>
    <row r="16" spans="1:14" x14ac:dyDescent="0.25">
      <c r="A16" s="56">
        <v>110001</v>
      </c>
      <c r="B16" s="56">
        <v>73000</v>
      </c>
      <c r="C16" s="55">
        <v>210</v>
      </c>
      <c r="D16" s="55">
        <v>51807</v>
      </c>
      <c r="E16" s="56">
        <v>100</v>
      </c>
      <c r="F16" s="54" t="s">
        <v>75</v>
      </c>
      <c r="G16" s="40"/>
      <c r="H16" s="59"/>
      <c r="I16" s="77">
        <v>629000</v>
      </c>
      <c r="J16" s="44"/>
      <c r="K16" s="77">
        <v>680000</v>
      </c>
      <c r="L16" s="52"/>
      <c r="M16" s="10">
        <f t="shared" si="0"/>
        <v>51000</v>
      </c>
      <c r="N16" s="18">
        <f t="shared" si="1"/>
        <v>-51000</v>
      </c>
    </row>
    <row r="17" spans="1:14" x14ac:dyDescent="0.25">
      <c r="A17" s="56">
        <v>110001</v>
      </c>
      <c r="B17" s="56">
        <v>73000</v>
      </c>
      <c r="C17" s="55">
        <v>210</v>
      </c>
      <c r="D17" s="55">
        <v>51655</v>
      </c>
      <c r="E17" s="56">
        <v>100</v>
      </c>
      <c r="F17" s="54" t="s">
        <v>86</v>
      </c>
      <c r="G17" s="40"/>
      <c r="H17" s="59"/>
      <c r="I17" s="87">
        <v>350000</v>
      </c>
      <c r="J17" s="43"/>
      <c r="K17" s="87">
        <v>415000</v>
      </c>
      <c r="L17" s="52"/>
      <c r="M17" s="10">
        <f t="shared" si="0"/>
        <v>65000</v>
      </c>
      <c r="N17" s="18">
        <f t="shared" si="1"/>
        <v>-65000</v>
      </c>
    </row>
    <row r="18" spans="1:14" x14ac:dyDescent="0.25">
      <c r="A18" s="25">
        <v>110001</v>
      </c>
      <c r="B18" s="25">
        <v>73000</v>
      </c>
      <c r="C18" s="26">
        <v>750</v>
      </c>
      <c r="D18" s="25">
        <v>58870</v>
      </c>
      <c r="E18" s="25">
        <v>100</v>
      </c>
      <c r="F18" s="50" t="s">
        <v>114</v>
      </c>
      <c r="G18" s="51"/>
      <c r="H18" s="52"/>
      <c r="I18" s="83">
        <v>50000</v>
      </c>
      <c r="J18" s="57"/>
      <c r="K18" s="83">
        <v>160000</v>
      </c>
      <c r="L18" s="52"/>
      <c r="M18" s="10">
        <f t="shared" si="0"/>
        <v>110000</v>
      </c>
      <c r="N18" s="18">
        <f t="shared" si="1"/>
        <v>-110000</v>
      </c>
    </row>
    <row r="19" spans="1:14" x14ac:dyDescent="0.25">
      <c r="A19" s="56">
        <v>110001</v>
      </c>
      <c r="B19" s="56">
        <v>73000</v>
      </c>
      <c r="C19" s="55"/>
      <c r="D19" s="55">
        <v>51652</v>
      </c>
      <c r="E19" s="56"/>
      <c r="F19" s="54" t="s">
        <v>100</v>
      </c>
      <c r="G19" s="40"/>
      <c r="H19" s="59"/>
      <c r="I19" s="77">
        <v>330000</v>
      </c>
      <c r="J19" s="44"/>
      <c r="K19" s="77">
        <v>460000</v>
      </c>
      <c r="L19" s="52"/>
      <c r="M19" s="10">
        <f t="shared" si="0"/>
        <v>130000</v>
      </c>
      <c r="N19" s="18">
        <f t="shared" si="1"/>
        <v>-130000</v>
      </c>
    </row>
    <row r="20" spans="1:14" x14ac:dyDescent="0.25">
      <c r="A20" s="56">
        <v>310000</v>
      </c>
      <c r="B20" s="56">
        <v>25110</v>
      </c>
      <c r="C20" s="55">
        <v>810</v>
      </c>
      <c r="D20" s="55">
        <v>59000</v>
      </c>
      <c r="E20" s="56">
        <v>700</v>
      </c>
      <c r="F20" s="54" t="s">
        <v>44</v>
      </c>
      <c r="G20" s="40"/>
      <c r="H20" s="48"/>
      <c r="I20" s="80">
        <v>2500000</v>
      </c>
      <c r="J20" s="58"/>
      <c r="K20" s="80">
        <v>2100000</v>
      </c>
      <c r="L20" s="52"/>
      <c r="M20" s="10">
        <f t="shared" si="0"/>
        <v>-400000</v>
      </c>
      <c r="N20" s="18">
        <f t="shared" si="1"/>
        <v>400000</v>
      </c>
    </row>
    <row r="21" spans="1:14" x14ac:dyDescent="0.25">
      <c r="A21" s="56">
        <v>320000</v>
      </c>
      <c r="B21" s="56">
        <v>25120</v>
      </c>
      <c r="C21" s="55">
        <v>820</v>
      </c>
      <c r="D21" s="55">
        <v>59100</v>
      </c>
      <c r="E21" s="56">
        <v>700</v>
      </c>
      <c r="F21" s="54" t="s">
        <v>46</v>
      </c>
      <c r="G21" s="40"/>
      <c r="H21" s="48"/>
      <c r="I21" s="83">
        <v>8700000</v>
      </c>
      <c r="J21" s="58"/>
      <c r="K21" s="83">
        <v>9126000</v>
      </c>
      <c r="L21" s="52"/>
      <c r="M21" s="10">
        <f t="shared" si="0"/>
        <v>426000</v>
      </c>
      <c r="N21" s="18">
        <f t="shared" si="1"/>
        <v>-426000</v>
      </c>
    </row>
    <row r="22" spans="1:14" x14ac:dyDescent="0.25">
      <c r="A22" s="56">
        <v>330000</v>
      </c>
      <c r="B22" s="56">
        <v>52000</v>
      </c>
      <c r="C22" s="55">
        <v>840</v>
      </c>
      <c r="D22" s="55">
        <v>59200</v>
      </c>
      <c r="E22" s="56">
        <v>700</v>
      </c>
      <c r="F22" s="54" t="s">
        <v>55</v>
      </c>
      <c r="G22" s="40"/>
      <c r="H22" s="48"/>
      <c r="I22" s="81">
        <v>10000</v>
      </c>
      <c r="J22" s="58"/>
      <c r="K22" s="81">
        <v>27000</v>
      </c>
      <c r="L22" s="52"/>
      <c r="M22" s="10">
        <f t="shared" si="0"/>
        <v>17000</v>
      </c>
      <c r="N22" s="18">
        <f t="shared" si="1"/>
        <v>-17000</v>
      </c>
    </row>
    <row r="23" spans="1:14" x14ac:dyDescent="0.25">
      <c r="A23" s="56">
        <v>330000</v>
      </c>
      <c r="B23" s="56">
        <v>52000</v>
      </c>
      <c r="C23" s="55">
        <v>840</v>
      </c>
      <c r="D23" s="55">
        <v>59290</v>
      </c>
      <c r="E23" s="56">
        <v>700</v>
      </c>
      <c r="F23" s="54" t="s">
        <v>102</v>
      </c>
      <c r="G23" s="40"/>
      <c r="H23" s="48"/>
      <c r="I23" s="81">
        <v>10000</v>
      </c>
      <c r="J23" s="58"/>
      <c r="K23" s="81">
        <v>40000</v>
      </c>
      <c r="L23" s="52"/>
      <c r="M23" s="10">
        <f t="shared" si="0"/>
        <v>30000</v>
      </c>
      <c r="N23" s="18">
        <f t="shared" si="1"/>
        <v>-30000</v>
      </c>
    </row>
    <row r="24" spans="1:14" x14ac:dyDescent="0.25">
      <c r="A24" s="56">
        <v>330000</v>
      </c>
      <c r="B24" s="56">
        <v>52110</v>
      </c>
      <c r="C24" s="55">
        <v>840</v>
      </c>
      <c r="D24" s="55">
        <v>59200</v>
      </c>
      <c r="E24" s="56">
        <v>700</v>
      </c>
      <c r="F24" s="54" t="s">
        <v>50</v>
      </c>
      <c r="G24" s="40"/>
      <c r="H24" s="48"/>
      <c r="I24" s="78">
        <v>1030000</v>
      </c>
      <c r="J24" s="59"/>
      <c r="K24" s="78">
        <v>1045000</v>
      </c>
      <c r="L24" s="52"/>
      <c r="M24" s="10">
        <f t="shared" si="0"/>
        <v>15000</v>
      </c>
      <c r="N24" s="18">
        <f t="shared" si="1"/>
        <v>-15000</v>
      </c>
    </row>
    <row r="25" spans="1:14" x14ac:dyDescent="0.25">
      <c r="A25" s="56">
        <v>330000</v>
      </c>
      <c r="B25" s="56">
        <v>52160</v>
      </c>
      <c r="C25" s="55">
        <v>840</v>
      </c>
      <c r="D25" s="55">
        <v>59200</v>
      </c>
      <c r="E25" s="56">
        <v>700</v>
      </c>
      <c r="F25" s="54" t="s">
        <v>78</v>
      </c>
      <c r="G25" s="40"/>
      <c r="H25" s="48"/>
      <c r="I25" s="81">
        <v>1806600</v>
      </c>
      <c r="J25" s="58"/>
      <c r="K25" s="81">
        <v>1860000</v>
      </c>
      <c r="L25" s="52"/>
      <c r="M25" s="10">
        <f t="shared" si="0"/>
        <v>53400</v>
      </c>
      <c r="N25" s="18">
        <f t="shared" si="1"/>
        <v>-53400</v>
      </c>
    </row>
    <row r="26" spans="1:14" x14ac:dyDescent="0.25">
      <c r="A26" s="56">
        <v>330000</v>
      </c>
      <c r="B26" s="56">
        <v>52170</v>
      </c>
      <c r="C26" s="55">
        <v>840</v>
      </c>
      <c r="D26" s="55">
        <v>59200</v>
      </c>
      <c r="E26" s="56">
        <v>700</v>
      </c>
      <c r="F26" s="54" t="s">
        <v>79</v>
      </c>
      <c r="G26" s="40"/>
      <c r="H26" s="48"/>
      <c r="I26" s="81">
        <v>2546900</v>
      </c>
      <c r="J26" s="58"/>
      <c r="K26" s="81">
        <v>2660000</v>
      </c>
      <c r="L26" s="52"/>
      <c r="M26" s="10">
        <f t="shared" si="0"/>
        <v>113100</v>
      </c>
      <c r="N26" s="18">
        <f t="shared" si="1"/>
        <v>-113100</v>
      </c>
    </row>
    <row r="27" spans="1:14" x14ac:dyDescent="0.25">
      <c r="A27" s="56">
        <v>340000</v>
      </c>
      <c r="B27" s="56">
        <v>21300</v>
      </c>
      <c r="C27" s="55">
        <v>870</v>
      </c>
      <c r="D27" s="55">
        <v>59400</v>
      </c>
      <c r="E27" s="56">
        <v>700</v>
      </c>
      <c r="F27" s="54" t="s">
        <v>60</v>
      </c>
      <c r="G27" s="40"/>
      <c r="H27" s="48"/>
      <c r="I27" s="78">
        <v>60000</v>
      </c>
      <c r="J27" s="49"/>
      <c r="K27" s="78">
        <v>30000</v>
      </c>
      <c r="L27" s="52"/>
      <c r="M27" s="10">
        <f t="shared" si="0"/>
        <v>-30000</v>
      </c>
      <c r="N27" s="18">
        <f t="shared" si="1"/>
        <v>30000</v>
      </c>
    </row>
    <row r="28" spans="1:14" x14ac:dyDescent="0.25">
      <c r="A28" s="25">
        <v>380000</v>
      </c>
      <c r="B28" s="25">
        <v>11705</v>
      </c>
      <c r="C28" s="26">
        <v>855</v>
      </c>
      <c r="D28" s="26">
        <v>59300</v>
      </c>
      <c r="E28" s="25">
        <v>700</v>
      </c>
      <c r="F28" s="50" t="s">
        <v>61</v>
      </c>
      <c r="G28" s="51"/>
      <c r="H28" s="52"/>
      <c r="I28" s="78">
        <v>450000</v>
      </c>
      <c r="J28" s="49"/>
      <c r="K28" s="78">
        <f>450000+87500</f>
        <v>537500</v>
      </c>
      <c r="L28" s="52"/>
      <c r="M28" s="10">
        <f t="shared" si="0"/>
        <v>87500</v>
      </c>
      <c r="N28" s="18">
        <f t="shared" si="1"/>
        <v>-87500</v>
      </c>
    </row>
    <row r="29" spans="1:14" x14ac:dyDescent="0.25">
      <c r="A29" s="56">
        <v>380000</v>
      </c>
      <c r="B29" s="56">
        <v>11705</v>
      </c>
      <c r="C29" s="55">
        <v>850</v>
      </c>
      <c r="D29" s="55">
        <v>59350</v>
      </c>
      <c r="E29" s="56">
        <v>700</v>
      </c>
      <c r="F29" s="54" t="s">
        <v>62</v>
      </c>
      <c r="G29" s="40"/>
      <c r="H29" s="48"/>
      <c r="I29" s="78">
        <v>150000</v>
      </c>
      <c r="J29" s="59"/>
      <c r="K29" s="78">
        <v>260000</v>
      </c>
      <c r="L29" s="52"/>
      <c r="M29" s="10">
        <f t="shared" si="0"/>
        <v>110000</v>
      </c>
      <c r="N29" s="18">
        <f t="shared" si="1"/>
        <v>-110000</v>
      </c>
    </row>
    <row r="30" spans="1:14" x14ac:dyDescent="0.25">
      <c r="A30" s="56">
        <v>390000</v>
      </c>
      <c r="B30" s="56">
        <v>21300</v>
      </c>
      <c r="C30" s="55">
        <v>868</v>
      </c>
      <c r="D30" s="55">
        <v>59720</v>
      </c>
      <c r="E30" s="56">
        <v>700</v>
      </c>
      <c r="F30" s="54" t="s">
        <v>14</v>
      </c>
      <c r="G30" s="40"/>
      <c r="H30" s="48"/>
      <c r="I30" s="78">
        <v>15000</v>
      </c>
      <c r="J30" s="59"/>
      <c r="K30" s="78">
        <v>30000</v>
      </c>
      <c r="L30" s="52"/>
      <c r="M30" s="10">
        <f t="shared" si="0"/>
        <v>15000</v>
      </c>
      <c r="N30" s="18">
        <f t="shared" si="1"/>
        <v>-15000</v>
      </c>
    </row>
  </sheetData>
  <sortState ref="A1:N200">
    <sortCondition ref="A1:A200"/>
    <sortCondition ref="B1:B200"/>
  </sortState>
  <printOptions horizontalCentered="1"/>
  <pageMargins left="0.5" right="0" top="0.5" bottom="0.24" header="0.5" footer="0.33"/>
  <pageSetup scale="68" fitToHeight="0" orientation="landscape" r:id="rId1"/>
  <headerFooter alignWithMargins="0"/>
  <rowBreaks count="1" manualBreakCount="1">
    <brk id="2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zoomScaleNormal="100" workbookViewId="0">
      <selection activeCell="R14" sqref="R14"/>
    </sheetView>
  </sheetViews>
  <sheetFormatPr defaultColWidth="8.875" defaultRowHeight="12.75" x14ac:dyDescent="0.2"/>
  <cols>
    <col min="1" max="1" width="9.875" style="29" customWidth="1"/>
    <col min="2" max="2" width="8.25" style="29" customWidth="1"/>
    <col min="3" max="3" width="8.875" style="14" hidden="1" customWidth="1"/>
    <col min="4" max="4" width="9" style="14" customWidth="1"/>
    <col min="5" max="5" width="7.125" style="29" hidden="1" customWidth="1"/>
    <col min="6" max="6" width="27.5" style="14" customWidth="1"/>
    <col min="7" max="7" width="1.375" style="14" customWidth="1"/>
    <col min="8" max="8" width="1.75" style="14" customWidth="1"/>
    <col min="9" max="9" width="15.75" style="53" customWidth="1"/>
    <col min="10" max="10" width="2" style="53" customWidth="1"/>
    <col min="11" max="11" width="16.5" style="53" customWidth="1"/>
    <col min="12" max="12" width="8.875" style="46"/>
    <col min="13" max="13" width="9.5" style="88" bestFit="1" customWidth="1"/>
    <col min="14" max="16384" width="8.875" style="46"/>
  </cols>
  <sheetData>
    <row r="1" spans="1:23" ht="15.75" x14ac:dyDescent="0.25">
      <c r="A1" s="56">
        <v>110001</v>
      </c>
      <c r="B1" s="56">
        <v>11701</v>
      </c>
      <c r="C1" s="55">
        <v>640</v>
      </c>
      <c r="D1" s="55">
        <v>58349</v>
      </c>
      <c r="E1" s="56">
        <v>100</v>
      </c>
      <c r="F1" s="54" t="s">
        <v>77</v>
      </c>
      <c r="G1" s="40"/>
      <c r="H1" s="60"/>
      <c r="I1" s="80">
        <v>2860000</v>
      </c>
      <c r="J1" s="52"/>
      <c r="K1" s="80">
        <v>2840000</v>
      </c>
      <c r="M1" s="88">
        <f t="shared" ref="M1:M38" si="0">K1-I1</f>
        <v>-20000</v>
      </c>
    </row>
    <row r="2" spans="1:23" ht="24.75" customHeight="1" x14ac:dyDescent="0.25">
      <c r="A2" s="56">
        <v>110001</v>
      </c>
      <c r="B2" s="56">
        <v>11705</v>
      </c>
      <c r="C2" s="55">
        <v>660</v>
      </c>
      <c r="D2" s="55">
        <v>58270</v>
      </c>
      <c r="E2" s="56">
        <v>100</v>
      </c>
      <c r="F2" s="54" t="s">
        <v>29</v>
      </c>
      <c r="G2" s="40"/>
      <c r="H2" s="59"/>
      <c r="I2" s="78">
        <v>125000</v>
      </c>
      <c r="J2" s="52"/>
      <c r="K2" s="78">
        <v>90000</v>
      </c>
      <c r="M2" s="88">
        <f t="shared" si="0"/>
        <v>-35000</v>
      </c>
    </row>
    <row r="3" spans="1:23" ht="15.75" x14ac:dyDescent="0.25">
      <c r="A3" s="56">
        <v>110001</v>
      </c>
      <c r="B3" s="56">
        <v>11707</v>
      </c>
      <c r="C3" s="55">
        <v>665</v>
      </c>
      <c r="D3" s="55">
        <v>58290</v>
      </c>
      <c r="E3" s="56">
        <v>100</v>
      </c>
      <c r="F3" s="54" t="s">
        <v>30</v>
      </c>
      <c r="G3" s="40"/>
      <c r="H3" s="59"/>
      <c r="I3" s="78">
        <v>80000</v>
      </c>
      <c r="J3" s="52"/>
      <c r="K3" s="78">
        <v>50000</v>
      </c>
      <c r="M3" s="88">
        <f t="shared" si="0"/>
        <v>-30000</v>
      </c>
    </row>
    <row r="4" spans="1:23" ht="15.6" customHeight="1" x14ac:dyDescent="0.25">
      <c r="A4" s="56">
        <v>110001</v>
      </c>
      <c r="B4" s="56">
        <v>11711</v>
      </c>
      <c r="C4" s="55">
        <v>645</v>
      </c>
      <c r="D4" s="55">
        <v>58180</v>
      </c>
      <c r="E4" s="56">
        <v>100</v>
      </c>
      <c r="F4" s="54" t="s">
        <v>32</v>
      </c>
      <c r="G4" s="40"/>
      <c r="H4" s="59"/>
      <c r="I4" s="78">
        <v>140700</v>
      </c>
      <c r="J4" s="52"/>
      <c r="K4" s="78">
        <v>90000</v>
      </c>
      <c r="M4" s="88">
        <f t="shared" si="0"/>
        <v>-50700</v>
      </c>
    </row>
    <row r="5" spans="1:23" ht="15.75" x14ac:dyDescent="0.25">
      <c r="A5" s="56">
        <v>110001</v>
      </c>
      <c r="B5" s="56">
        <v>11715</v>
      </c>
      <c r="C5" s="55">
        <v>645</v>
      </c>
      <c r="D5" s="55">
        <v>58150</v>
      </c>
      <c r="E5" s="56">
        <v>100</v>
      </c>
      <c r="F5" s="50" t="s">
        <v>33</v>
      </c>
      <c r="G5" s="51"/>
      <c r="H5" s="49"/>
      <c r="I5" s="78">
        <v>130000</v>
      </c>
      <c r="J5" s="52"/>
      <c r="K5" s="78">
        <v>105000</v>
      </c>
      <c r="M5" s="88">
        <f t="shared" si="0"/>
        <v>-25000</v>
      </c>
    </row>
    <row r="6" spans="1:23" ht="15.75" x14ac:dyDescent="0.25">
      <c r="A6" s="56">
        <v>110001</v>
      </c>
      <c r="B6" s="56">
        <v>11717</v>
      </c>
      <c r="C6" s="55">
        <v>645</v>
      </c>
      <c r="D6" s="55">
        <v>58160</v>
      </c>
      <c r="E6" s="56">
        <v>100</v>
      </c>
      <c r="F6" s="50" t="s">
        <v>34</v>
      </c>
      <c r="G6" s="51"/>
      <c r="H6" s="49"/>
      <c r="I6" s="78">
        <v>75000</v>
      </c>
      <c r="J6" s="52"/>
      <c r="K6" s="78">
        <v>130000</v>
      </c>
      <c r="M6" s="88">
        <f t="shared" si="0"/>
        <v>55000</v>
      </c>
    </row>
    <row r="7" spans="1:23" ht="15.75" x14ac:dyDescent="0.25">
      <c r="A7" s="56">
        <v>110001</v>
      </c>
      <c r="B7" s="56">
        <v>11719</v>
      </c>
      <c r="C7" s="55">
        <v>685</v>
      </c>
      <c r="D7" s="55">
        <v>58320</v>
      </c>
      <c r="E7" s="56">
        <v>100</v>
      </c>
      <c r="F7" s="50" t="s">
        <v>35</v>
      </c>
      <c r="G7" s="51"/>
      <c r="H7" s="49"/>
      <c r="I7" s="78">
        <v>120000</v>
      </c>
      <c r="J7" s="49"/>
      <c r="K7" s="78">
        <v>150000</v>
      </c>
      <c r="M7" s="88">
        <f t="shared" si="0"/>
        <v>30000</v>
      </c>
    </row>
    <row r="8" spans="1:23" ht="15.75" x14ac:dyDescent="0.25">
      <c r="A8" s="56">
        <v>110001</v>
      </c>
      <c r="B8" s="56">
        <v>11759</v>
      </c>
      <c r="C8" s="55">
        <v>645</v>
      </c>
      <c r="D8" s="55">
        <v>58000</v>
      </c>
      <c r="E8" s="56">
        <v>100</v>
      </c>
      <c r="F8" s="54" t="s">
        <v>84</v>
      </c>
      <c r="G8" s="40"/>
      <c r="H8" s="59"/>
      <c r="I8" s="78">
        <v>610000</v>
      </c>
      <c r="J8" s="52"/>
      <c r="K8" s="78">
        <v>485000</v>
      </c>
      <c r="M8" s="88">
        <f t="shared" si="0"/>
        <v>-125000</v>
      </c>
    </row>
    <row r="9" spans="1:23" ht="15.75" x14ac:dyDescent="0.25">
      <c r="A9" s="56">
        <v>110001</v>
      </c>
      <c r="B9" s="56">
        <v>11761</v>
      </c>
      <c r="C9" s="55">
        <v>675</v>
      </c>
      <c r="D9" s="55">
        <v>58100</v>
      </c>
      <c r="E9" s="56">
        <v>100</v>
      </c>
      <c r="F9" s="54" t="s">
        <v>85</v>
      </c>
      <c r="G9" s="40">
        <v>0</v>
      </c>
      <c r="H9" s="59"/>
      <c r="I9" s="78">
        <v>680000</v>
      </c>
      <c r="J9" s="52"/>
      <c r="K9" s="78">
        <v>825000</v>
      </c>
      <c r="M9" s="88">
        <f t="shared" si="0"/>
        <v>145000</v>
      </c>
    </row>
    <row r="10" spans="1:23" ht="15.75" x14ac:dyDescent="0.25">
      <c r="A10" s="56">
        <v>110001</v>
      </c>
      <c r="B10" s="56">
        <v>11767</v>
      </c>
      <c r="C10" s="55">
        <v>645</v>
      </c>
      <c r="D10" s="55">
        <v>58000</v>
      </c>
      <c r="E10" s="56">
        <v>100</v>
      </c>
      <c r="F10" s="54" t="s">
        <v>83</v>
      </c>
      <c r="G10" s="40"/>
      <c r="H10" s="59"/>
      <c r="I10" s="78">
        <v>15000</v>
      </c>
      <c r="J10" s="52"/>
      <c r="K10" s="78">
        <v>45000</v>
      </c>
      <c r="M10" s="88">
        <f t="shared" si="0"/>
        <v>30000</v>
      </c>
    </row>
    <row r="11" spans="1:23" s="14" customFormat="1" ht="15.75" x14ac:dyDescent="0.25">
      <c r="A11" s="56">
        <v>110001</v>
      </c>
      <c r="B11" s="56">
        <v>11769</v>
      </c>
      <c r="C11" s="55">
        <v>675</v>
      </c>
      <c r="D11" s="55">
        <v>58110</v>
      </c>
      <c r="E11" s="56">
        <v>100</v>
      </c>
      <c r="F11" s="54" t="s">
        <v>106</v>
      </c>
      <c r="G11" s="40"/>
      <c r="H11" s="59"/>
      <c r="I11" s="78">
        <v>250000</v>
      </c>
      <c r="J11" s="52"/>
      <c r="K11" s="78">
        <v>260000</v>
      </c>
      <c r="L11" s="46"/>
      <c r="M11" s="88">
        <f t="shared" si="0"/>
        <v>10000</v>
      </c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 s="14" customFormat="1" ht="15.75" x14ac:dyDescent="0.25">
      <c r="A12" s="56">
        <v>110001</v>
      </c>
      <c r="B12" s="56">
        <v>11787</v>
      </c>
      <c r="C12" s="55">
        <v>675</v>
      </c>
      <c r="D12" s="55">
        <v>58120</v>
      </c>
      <c r="E12" s="56">
        <v>100</v>
      </c>
      <c r="F12" s="54" t="s">
        <v>107</v>
      </c>
      <c r="G12" s="40"/>
      <c r="H12" s="59"/>
      <c r="I12" s="78">
        <v>79000</v>
      </c>
      <c r="J12" s="52"/>
      <c r="K12" s="78">
        <v>42000</v>
      </c>
      <c r="L12" s="46"/>
      <c r="M12" s="88">
        <f t="shared" si="0"/>
        <v>-37000</v>
      </c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s="14" customFormat="1" ht="15.75" x14ac:dyDescent="0.25">
      <c r="A13" s="56">
        <v>110001</v>
      </c>
      <c r="B13" s="56">
        <v>11788</v>
      </c>
      <c r="C13" s="55"/>
      <c r="D13" s="55">
        <v>58130</v>
      </c>
      <c r="E13" s="56"/>
      <c r="F13" s="54" t="s">
        <v>108</v>
      </c>
      <c r="G13" s="40"/>
      <c r="H13" s="59"/>
      <c r="I13" s="78">
        <v>10000</v>
      </c>
      <c r="J13" s="52"/>
      <c r="K13" s="78">
        <v>6000</v>
      </c>
      <c r="L13" s="46"/>
      <c r="M13" s="88">
        <f t="shared" si="0"/>
        <v>-4000</v>
      </c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s="14" customFormat="1" ht="15.75" x14ac:dyDescent="0.25">
      <c r="A14" s="56">
        <v>110001</v>
      </c>
      <c r="B14" s="56">
        <v>73000</v>
      </c>
      <c r="C14" s="55"/>
      <c r="D14" s="55">
        <v>51652</v>
      </c>
      <c r="E14" s="56"/>
      <c r="F14" s="54" t="s">
        <v>100</v>
      </c>
      <c r="G14" s="40"/>
      <c r="H14" s="44"/>
      <c r="I14" s="77">
        <v>460000</v>
      </c>
      <c r="J14" s="52"/>
      <c r="K14" s="45">
        <v>400000</v>
      </c>
      <c r="L14" s="46"/>
      <c r="M14" s="88">
        <f t="shared" si="0"/>
        <v>-60000</v>
      </c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15.75" x14ac:dyDescent="0.25">
      <c r="A15" s="25">
        <v>110001</v>
      </c>
      <c r="B15" s="25">
        <v>73000</v>
      </c>
      <c r="C15" s="26">
        <v>750</v>
      </c>
      <c r="D15" s="25">
        <v>58870</v>
      </c>
      <c r="E15" s="25">
        <v>100</v>
      </c>
      <c r="F15" s="50" t="s">
        <v>114</v>
      </c>
      <c r="G15" s="51"/>
      <c r="H15" s="57"/>
      <c r="I15" s="85">
        <v>160000</v>
      </c>
      <c r="J15" s="52"/>
      <c r="K15" s="92">
        <v>100000</v>
      </c>
      <c r="L15" s="53"/>
      <c r="M15" s="88">
        <f t="shared" si="0"/>
        <v>-60000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1:23" ht="15.75" x14ac:dyDescent="0.25">
      <c r="A16" s="56">
        <v>110001</v>
      </c>
      <c r="B16" s="56">
        <v>73000</v>
      </c>
      <c r="C16" s="55">
        <v>210</v>
      </c>
      <c r="D16" s="55">
        <v>51807</v>
      </c>
      <c r="E16" s="56">
        <v>100</v>
      </c>
      <c r="F16" s="54" t="s">
        <v>75</v>
      </c>
      <c r="G16" s="40"/>
      <c r="H16" s="44"/>
      <c r="I16" s="77">
        <v>680000</v>
      </c>
      <c r="J16" s="52"/>
      <c r="K16" s="45">
        <v>629000</v>
      </c>
      <c r="L16" s="14"/>
      <c r="M16" s="88">
        <f t="shared" si="0"/>
        <v>-51000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15.75" customHeight="1" x14ac:dyDescent="0.25">
      <c r="A17" s="25">
        <v>110001</v>
      </c>
      <c r="B17" s="25">
        <v>73000</v>
      </c>
      <c r="C17" s="26">
        <v>750</v>
      </c>
      <c r="D17" s="25">
        <v>58860</v>
      </c>
      <c r="E17" s="25">
        <v>100</v>
      </c>
      <c r="F17" s="50" t="s">
        <v>121</v>
      </c>
      <c r="G17" s="51"/>
      <c r="H17" s="57"/>
      <c r="I17" s="81">
        <v>19800</v>
      </c>
      <c r="J17" s="52"/>
      <c r="K17" s="57">
        <v>0</v>
      </c>
      <c r="L17" s="53"/>
      <c r="M17" s="88">
        <f t="shared" si="0"/>
        <v>-19800</v>
      </c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1:23" ht="15.75" x14ac:dyDescent="0.25">
      <c r="A18" s="56">
        <v>110001</v>
      </c>
      <c r="B18" s="56">
        <v>73000</v>
      </c>
      <c r="C18" s="55">
        <v>210</v>
      </c>
      <c r="D18" s="55">
        <v>51655</v>
      </c>
      <c r="E18" s="56">
        <v>100</v>
      </c>
      <c r="F18" s="54" t="s">
        <v>86</v>
      </c>
      <c r="G18" s="40"/>
      <c r="H18" s="43"/>
      <c r="I18" s="76">
        <v>415000</v>
      </c>
      <c r="J18" s="52"/>
      <c r="K18" s="66">
        <v>400000</v>
      </c>
      <c r="M18" s="88">
        <f t="shared" si="0"/>
        <v>-15000</v>
      </c>
    </row>
    <row r="19" spans="1:23" ht="15.75" x14ac:dyDescent="0.25">
      <c r="A19" s="25">
        <v>110001</v>
      </c>
      <c r="B19" s="25">
        <v>73000</v>
      </c>
      <c r="C19" s="26">
        <v>750</v>
      </c>
      <c r="D19" s="25">
        <v>58867</v>
      </c>
      <c r="E19" s="25">
        <v>100</v>
      </c>
      <c r="F19" s="50" t="s">
        <v>126</v>
      </c>
      <c r="G19" s="51"/>
      <c r="H19" s="57"/>
      <c r="I19" s="81">
        <v>44500</v>
      </c>
      <c r="J19" s="52"/>
      <c r="K19" s="57">
        <v>30000</v>
      </c>
      <c r="L19" s="53"/>
      <c r="M19" s="88">
        <f t="shared" si="0"/>
        <v>-14500</v>
      </c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3" ht="15.75" x14ac:dyDescent="0.25">
      <c r="A20" s="56">
        <v>110001</v>
      </c>
      <c r="B20" s="56">
        <v>73000</v>
      </c>
      <c r="C20" s="55">
        <v>200</v>
      </c>
      <c r="D20" s="55">
        <v>51810</v>
      </c>
      <c r="E20" s="56">
        <v>100</v>
      </c>
      <c r="F20" s="54" t="s">
        <v>101</v>
      </c>
      <c r="G20" s="40"/>
      <c r="H20" s="44"/>
      <c r="I20" s="77">
        <v>40000</v>
      </c>
      <c r="J20" s="52"/>
      <c r="K20" s="45">
        <v>28000</v>
      </c>
      <c r="M20" s="88">
        <f t="shared" si="0"/>
        <v>-12000</v>
      </c>
    </row>
    <row r="21" spans="1:23" ht="15.75" x14ac:dyDescent="0.25">
      <c r="A21" s="25">
        <v>110001</v>
      </c>
      <c r="B21" s="25">
        <v>73000</v>
      </c>
      <c r="C21" s="26">
        <v>750</v>
      </c>
      <c r="D21" s="25">
        <v>58877</v>
      </c>
      <c r="E21" s="25">
        <v>100</v>
      </c>
      <c r="F21" s="50" t="s">
        <v>71</v>
      </c>
      <c r="G21" s="51"/>
      <c r="H21" s="57"/>
      <c r="I21" s="81">
        <v>10000</v>
      </c>
      <c r="J21" s="52"/>
      <c r="K21" s="57">
        <v>0</v>
      </c>
      <c r="L21" s="53"/>
      <c r="M21" s="88">
        <f t="shared" si="0"/>
        <v>-10000</v>
      </c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3" ht="15.75" x14ac:dyDescent="0.25">
      <c r="A22" s="56">
        <v>110001</v>
      </c>
      <c r="B22" s="56">
        <v>73000</v>
      </c>
      <c r="C22" s="55"/>
      <c r="D22" s="55">
        <v>51805</v>
      </c>
      <c r="E22" s="56"/>
      <c r="F22" s="54" t="s">
        <v>132</v>
      </c>
      <c r="G22" s="40"/>
      <c r="H22" s="44"/>
      <c r="I22" s="77">
        <v>23000</v>
      </c>
      <c r="J22" s="52"/>
      <c r="K22" s="45">
        <v>15000</v>
      </c>
      <c r="M22" s="88">
        <f t="shared" si="0"/>
        <v>-8000</v>
      </c>
    </row>
    <row r="23" spans="1:23" ht="15.75" x14ac:dyDescent="0.25">
      <c r="A23" s="56">
        <v>110001</v>
      </c>
      <c r="B23" s="56">
        <v>73000</v>
      </c>
      <c r="C23" s="55"/>
      <c r="D23" s="55">
        <v>51856</v>
      </c>
      <c r="E23" s="56"/>
      <c r="F23" s="54" t="s">
        <v>111</v>
      </c>
      <c r="G23" s="40"/>
      <c r="H23" s="44"/>
      <c r="I23" s="77">
        <v>96800</v>
      </c>
      <c r="J23" s="52"/>
      <c r="K23" s="45">
        <v>90000</v>
      </c>
      <c r="L23" s="14"/>
      <c r="M23" s="88">
        <f t="shared" si="0"/>
        <v>-6800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5.75" x14ac:dyDescent="0.25">
      <c r="A24" s="56">
        <v>110001</v>
      </c>
      <c r="B24" s="56">
        <v>73000</v>
      </c>
      <c r="C24" s="55"/>
      <c r="D24" s="55">
        <v>58485</v>
      </c>
      <c r="E24" s="56"/>
      <c r="F24" s="54" t="s">
        <v>115</v>
      </c>
      <c r="G24" s="40"/>
      <c r="H24" s="44"/>
      <c r="I24" s="77">
        <v>3200</v>
      </c>
      <c r="J24" s="52"/>
      <c r="K24" s="91">
        <v>0</v>
      </c>
      <c r="M24" s="88">
        <f t="shared" si="0"/>
        <v>-3200</v>
      </c>
    </row>
    <row r="25" spans="1:23" s="14" customFormat="1" ht="15.75" x14ac:dyDescent="0.25">
      <c r="A25" s="56">
        <v>110001</v>
      </c>
      <c r="B25" s="56">
        <v>73000</v>
      </c>
      <c r="C25" s="55">
        <v>750</v>
      </c>
      <c r="D25" s="55">
        <v>58879</v>
      </c>
      <c r="E25" s="56">
        <v>100</v>
      </c>
      <c r="F25" s="54" t="s">
        <v>152</v>
      </c>
      <c r="G25" s="51"/>
      <c r="H25" s="57"/>
      <c r="I25" s="81">
        <v>2700</v>
      </c>
      <c r="J25" s="52"/>
      <c r="K25" s="57">
        <v>0</v>
      </c>
      <c r="L25" s="53"/>
      <c r="M25" s="88">
        <f t="shared" si="0"/>
        <v>-2700</v>
      </c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 s="14" customFormat="1" ht="15.75" x14ac:dyDescent="0.25">
      <c r="A26" s="56">
        <v>110001</v>
      </c>
      <c r="B26" s="56">
        <v>73000</v>
      </c>
      <c r="C26" s="55"/>
      <c r="D26" s="55">
        <v>51801</v>
      </c>
      <c r="E26" s="56"/>
      <c r="F26" s="54" t="s">
        <v>138</v>
      </c>
      <c r="G26" s="40"/>
      <c r="H26" s="44"/>
      <c r="I26" s="77">
        <v>10500</v>
      </c>
      <c r="J26" s="52"/>
      <c r="K26" s="45">
        <v>9000</v>
      </c>
      <c r="L26" s="46"/>
      <c r="M26" s="88">
        <f t="shared" si="0"/>
        <v>-1500</v>
      </c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15.75" x14ac:dyDescent="0.25">
      <c r="A27" s="56">
        <v>110001</v>
      </c>
      <c r="B27" s="56">
        <v>73000</v>
      </c>
      <c r="C27" s="55">
        <v>215</v>
      </c>
      <c r="D27" s="55">
        <v>51750</v>
      </c>
      <c r="E27" s="56">
        <v>100</v>
      </c>
      <c r="F27" s="54" t="s">
        <v>97</v>
      </c>
      <c r="G27" s="40"/>
      <c r="H27" s="44"/>
      <c r="I27" s="82">
        <v>150000</v>
      </c>
      <c r="J27" s="52"/>
      <c r="K27" s="90">
        <v>200000</v>
      </c>
      <c r="M27" s="88">
        <f t="shared" si="0"/>
        <v>50000</v>
      </c>
    </row>
    <row r="28" spans="1:23" ht="15.75" x14ac:dyDescent="0.25">
      <c r="A28" s="56">
        <v>110001</v>
      </c>
      <c r="B28" s="56">
        <v>73000</v>
      </c>
      <c r="C28" s="55">
        <v>110</v>
      </c>
      <c r="D28" s="55">
        <v>51005</v>
      </c>
      <c r="E28" s="56">
        <v>100</v>
      </c>
      <c r="F28" s="54" t="s">
        <v>5</v>
      </c>
      <c r="G28" s="40"/>
      <c r="H28" s="44"/>
      <c r="I28" s="77">
        <v>11580600</v>
      </c>
      <c r="J28" s="52"/>
      <c r="K28" s="76">
        <v>11696400</v>
      </c>
      <c r="M28" s="88">
        <f t="shared" si="0"/>
        <v>115800</v>
      </c>
    </row>
    <row r="29" spans="1:23" ht="15.75" x14ac:dyDescent="0.25">
      <c r="A29" s="56">
        <v>110001</v>
      </c>
      <c r="B29" s="56">
        <v>73000</v>
      </c>
      <c r="C29" s="55">
        <v>110</v>
      </c>
      <c r="D29" s="55">
        <v>51000</v>
      </c>
      <c r="E29" s="56">
        <v>100</v>
      </c>
      <c r="F29" s="54" t="s">
        <v>4</v>
      </c>
      <c r="G29" s="40"/>
      <c r="H29" s="43"/>
      <c r="I29" s="76">
        <v>42124600</v>
      </c>
      <c r="J29" s="34"/>
      <c r="K29" s="76">
        <v>42545800</v>
      </c>
      <c r="M29" s="88">
        <f t="shared" si="0"/>
        <v>421200</v>
      </c>
    </row>
    <row r="30" spans="1:23" ht="15.75" x14ac:dyDescent="0.25">
      <c r="A30" s="56">
        <v>110001</v>
      </c>
      <c r="B30" s="56">
        <v>73000</v>
      </c>
      <c r="C30" s="55">
        <v>750</v>
      </c>
      <c r="D30" s="55">
        <v>58500</v>
      </c>
      <c r="E30" s="56">
        <v>100</v>
      </c>
      <c r="F30" s="54" t="s">
        <v>40</v>
      </c>
      <c r="G30" s="40"/>
      <c r="H30" s="58"/>
      <c r="I30" s="81">
        <v>30000</v>
      </c>
      <c r="J30" s="52"/>
      <c r="K30" s="89">
        <v>767900</v>
      </c>
      <c r="M30" s="88">
        <f t="shared" si="0"/>
        <v>737900</v>
      </c>
    </row>
    <row r="31" spans="1:23" ht="15.75" x14ac:dyDescent="0.25">
      <c r="A31" s="56">
        <v>110001</v>
      </c>
      <c r="B31" s="56">
        <v>73000</v>
      </c>
      <c r="C31" s="55">
        <v>265</v>
      </c>
      <c r="D31" s="55">
        <v>52000</v>
      </c>
      <c r="E31" s="56">
        <v>100</v>
      </c>
      <c r="F31" s="5" t="s">
        <v>24</v>
      </c>
      <c r="G31" s="40"/>
      <c r="H31" s="60"/>
      <c r="I31" s="80">
        <v>32708100</v>
      </c>
      <c r="J31" s="52"/>
      <c r="K31" s="16">
        <v>35126200</v>
      </c>
      <c r="M31" s="88">
        <f t="shared" si="0"/>
        <v>2418100</v>
      </c>
    </row>
    <row r="32" spans="1:23" ht="15.75" x14ac:dyDescent="0.25">
      <c r="A32" s="56">
        <v>320000</v>
      </c>
      <c r="B32" s="56">
        <v>25120</v>
      </c>
      <c r="C32" s="55">
        <v>820</v>
      </c>
      <c r="D32" s="55">
        <v>59100</v>
      </c>
      <c r="E32" s="56">
        <v>700</v>
      </c>
      <c r="F32" s="54" t="s">
        <v>46</v>
      </c>
      <c r="G32" s="40"/>
      <c r="H32" s="58"/>
      <c r="I32" s="81">
        <v>9126000</v>
      </c>
      <c r="J32" s="52"/>
      <c r="K32" s="84">
        <v>8850000</v>
      </c>
      <c r="M32" s="88">
        <f t="shared" si="0"/>
        <v>-276000</v>
      </c>
    </row>
    <row r="33" spans="1:23" ht="15.75" x14ac:dyDescent="0.25">
      <c r="A33" s="56">
        <v>330000</v>
      </c>
      <c r="B33" s="56">
        <v>52000</v>
      </c>
      <c r="C33" s="55">
        <v>840</v>
      </c>
      <c r="D33" s="55">
        <v>59290</v>
      </c>
      <c r="E33" s="56">
        <v>700</v>
      </c>
      <c r="F33" s="54" t="s">
        <v>102</v>
      </c>
      <c r="G33" s="40"/>
      <c r="H33" s="58"/>
      <c r="I33" s="81">
        <v>40000</v>
      </c>
      <c r="J33" s="52"/>
      <c r="K33" s="57">
        <v>10000</v>
      </c>
      <c r="M33" s="88">
        <f t="shared" si="0"/>
        <v>-30000</v>
      </c>
    </row>
    <row r="34" spans="1:23" ht="15.75" x14ac:dyDescent="0.25">
      <c r="A34" s="56">
        <v>330000</v>
      </c>
      <c r="B34" s="56">
        <v>52000</v>
      </c>
      <c r="C34" s="55">
        <v>840</v>
      </c>
      <c r="D34" s="55">
        <v>59200</v>
      </c>
      <c r="E34" s="56">
        <v>700</v>
      </c>
      <c r="F34" s="54" t="s">
        <v>55</v>
      </c>
      <c r="G34" s="40"/>
      <c r="H34" s="58"/>
      <c r="I34" s="81">
        <v>27000</v>
      </c>
      <c r="J34" s="52"/>
      <c r="K34" s="57">
        <v>10000</v>
      </c>
      <c r="L34" s="14"/>
      <c r="M34" s="88">
        <f t="shared" si="0"/>
        <v>-17000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ht="15.75" x14ac:dyDescent="0.25">
      <c r="A35" s="56">
        <v>330000</v>
      </c>
      <c r="B35" s="56">
        <v>52120</v>
      </c>
      <c r="C35" s="55">
        <v>840</v>
      </c>
      <c r="D35" s="55">
        <v>59200</v>
      </c>
      <c r="E35" s="56">
        <v>700</v>
      </c>
      <c r="F35" s="54" t="s">
        <v>51</v>
      </c>
      <c r="G35" s="40">
        <v>0</v>
      </c>
      <c r="H35" s="59"/>
      <c r="I35" s="78">
        <v>1203000</v>
      </c>
      <c r="J35" s="52"/>
      <c r="K35" s="49">
        <v>1215000</v>
      </c>
      <c r="M35" s="88">
        <f t="shared" si="0"/>
        <v>12000</v>
      </c>
    </row>
    <row r="36" spans="1:23" ht="15.75" x14ac:dyDescent="0.25">
      <c r="A36" s="56">
        <v>370000</v>
      </c>
      <c r="B36" s="56">
        <v>25100</v>
      </c>
      <c r="C36" s="55">
        <v>860</v>
      </c>
      <c r="D36" s="55">
        <v>59650</v>
      </c>
      <c r="E36" s="56">
        <v>700</v>
      </c>
      <c r="F36" s="54" t="s">
        <v>59</v>
      </c>
      <c r="G36" s="40"/>
      <c r="H36" s="59"/>
      <c r="I36" s="78">
        <v>211300</v>
      </c>
      <c r="J36" s="52"/>
      <c r="K36" s="49">
        <v>250000</v>
      </c>
      <c r="M36" s="88">
        <f t="shared" si="0"/>
        <v>38700</v>
      </c>
    </row>
    <row r="37" spans="1:23" ht="15.75" x14ac:dyDescent="0.25">
      <c r="A37" s="25">
        <v>380000</v>
      </c>
      <c r="B37" s="25">
        <v>11705</v>
      </c>
      <c r="C37" s="26">
        <v>855</v>
      </c>
      <c r="D37" s="26">
        <v>59300</v>
      </c>
      <c r="E37" s="25">
        <v>700</v>
      </c>
      <c r="F37" s="50" t="s">
        <v>61</v>
      </c>
      <c r="G37" s="51"/>
      <c r="H37" s="49"/>
      <c r="I37" s="78">
        <f>450000+87500</f>
        <v>537500</v>
      </c>
      <c r="J37" s="52"/>
      <c r="K37" s="49">
        <v>450000</v>
      </c>
      <c r="M37" s="88">
        <f t="shared" si="0"/>
        <v>-87500</v>
      </c>
    </row>
    <row r="38" spans="1:23" s="14" customFormat="1" ht="15.75" x14ac:dyDescent="0.25">
      <c r="A38" s="56">
        <v>390000</v>
      </c>
      <c r="B38" s="56">
        <v>21300</v>
      </c>
      <c r="C38" s="55">
        <v>868</v>
      </c>
      <c r="D38" s="55">
        <v>59720</v>
      </c>
      <c r="E38" s="56">
        <v>700</v>
      </c>
      <c r="F38" s="54" t="s">
        <v>14</v>
      </c>
      <c r="G38" s="40"/>
      <c r="H38" s="59"/>
      <c r="I38" s="78">
        <v>30000</v>
      </c>
      <c r="J38" s="52"/>
      <c r="K38" s="49">
        <v>15000</v>
      </c>
      <c r="L38" s="46"/>
      <c r="M38" s="88">
        <f t="shared" si="0"/>
        <v>-15000</v>
      </c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15.75" x14ac:dyDescent="0.25">
      <c r="A39" s="56"/>
      <c r="B39" s="56"/>
      <c r="C39" s="55"/>
      <c r="D39" s="55"/>
      <c r="E39" s="56"/>
      <c r="F39" s="54"/>
      <c r="G39" s="40"/>
      <c r="H39" s="59"/>
    </row>
    <row r="40" spans="1:23" ht="15.75" x14ac:dyDescent="0.25">
      <c r="A40" s="56"/>
      <c r="B40" s="56"/>
      <c r="C40" s="55"/>
      <c r="D40" s="55"/>
      <c r="E40" s="56"/>
      <c r="F40" s="54"/>
      <c r="G40" s="40"/>
      <c r="H40" s="59"/>
    </row>
    <row r="41" spans="1:23" ht="15.75" x14ac:dyDescent="0.25">
      <c r="A41" s="56"/>
      <c r="B41" s="56"/>
      <c r="C41" s="55"/>
      <c r="D41" s="55"/>
      <c r="E41" s="56"/>
      <c r="F41" s="54"/>
      <c r="G41" s="40"/>
      <c r="H41" s="59"/>
    </row>
    <row r="42" spans="1:23" ht="15.75" x14ac:dyDescent="0.25">
      <c r="A42" s="56"/>
      <c r="B42" s="56"/>
      <c r="C42" s="55"/>
      <c r="D42" s="55"/>
      <c r="E42" s="56"/>
      <c r="F42" s="54"/>
      <c r="G42" s="40"/>
      <c r="H42" s="59"/>
    </row>
    <row r="43" spans="1:23" ht="15.75" x14ac:dyDescent="0.25">
      <c r="A43" s="56"/>
      <c r="B43" s="56"/>
      <c r="C43" s="55"/>
      <c r="D43" s="55"/>
      <c r="E43" s="56"/>
      <c r="F43" s="54"/>
      <c r="G43" s="40"/>
      <c r="H43" s="59"/>
    </row>
    <row r="44" spans="1:23" x14ac:dyDescent="0.2">
      <c r="A44" s="30"/>
      <c r="B44" s="30"/>
      <c r="G44" s="31"/>
      <c r="H44" s="28"/>
    </row>
    <row r="45" spans="1:23" x14ac:dyDescent="0.2">
      <c r="A45" s="30"/>
      <c r="B45" s="30"/>
      <c r="G45" s="31"/>
      <c r="H45" s="28"/>
    </row>
    <row r="46" spans="1:23" x14ac:dyDescent="0.2">
      <c r="A46" s="30"/>
      <c r="B46" s="30"/>
      <c r="G46" s="31"/>
      <c r="H46" s="28"/>
    </row>
    <row r="47" spans="1:23" x14ac:dyDescent="0.2">
      <c r="A47" s="30"/>
      <c r="B47" s="30"/>
      <c r="G47" s="31"/>
      <c r="H47" s="28"/>
    </row>
    <row r="48" spans="1:23" x14ac:dyDescent="0.2">
      <c r="A48" s="30"/>
      <c r="B48" s="30"/>
      <c r="G48" s="31"/>
      <c r="H48" s="28"/>
    </row>
    <row r="49" spans="1:23" x14ac:dyDescent="0.2">
      <c r="A49" s="30"/>
      <c r="B49" s="30"/>
      <c r="G49" s="31"/>
      <c r="H49" s="28"/>
    </row>
    <row r="50" spans="1:23" s="54" customFormat="1" ht="12.6" customHeight="1" x14ac:dyDescent="0.25">
      <c r="A50" s="30"/>
      <c r="B50" s="30"/>
      <c r="C50" s="14"/>
      <c r="D50" s="14"/>
      <c r="E50" s="29"/>
      <c r="F50" s="14"/>
      <c r="G50" s="31"/>
      <c r="H50" s="28"/>
      <c r="I50" s="53"/>
      <c r="J50" s="53"/>
      <c r="K50" s="53"/>
      <c r="L50" s="46"/>
      <c r="M50" s="88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1:23" s="54" customFormat="1" ht="12.6" customHeight="1" x14ac:dyDescent="0.25">
      <c r="A51" s="30"/>
      <c r="B51" s="30"/>
      <c r="C51" s="14"/>
      <c r="D51" s="14"/>
      <c r="E51" s="29"/>
      <c r="F51" s="14"/>
      <c r="G51" s="31"/>
      <c r="H51" s="28"/>
      <c r="I51" s="53"/>
      <c r="J51" s="53"/>
      <c r="K51" s="53"/>
      <c r="L51" s="46"/>
      <c r="M51" s="88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s="54" customFormat="1" ht="12.6" customHeight="1" x14ac:dyDescent="0.25">
      <c r="A52" s="30"/>
      <c r="B52" s="30"/>
      <c r="C52" s="14"/>
      <c r="D52" s="14"/>
      <c r="E52" s="29"/>
      <c r="F52" s="14"/>
      <c r="G52" s="31"/>
      <c r="H52" s="28"/>
      <c r="I52" s="53"/>
      <c r="J52" s="53"/>
      <c r="K52" s="53"/>
      <c r="L52" s="46"/>
      <c r="M52" s="88"/>
      <c r="N52" s="46"/>
      <c r="O52" s="46"/>
      <c r="P52" s="46"/>
      <c r="Q52" s="46"/>
      <c r="R52" s="46"/>
      <c r="S52" s="46"/>
      <c r="T52" s="46"/>
      <c r="U52" s="46"/>
      <c r="V52" s="46"/>
      <c r="W52" s="46"/>
    </row>
    <row r="53" spans="1:23" s="54" customFormat="1" ht="12.6" customHeight="1" x14ac:dyDescent="0.25">
      <c r="A53" s="30"/>
      <c r="B53" s="30"/>
      <c r="C53" s="14"/>
      <c r="D53" s="14"/>
      <c r="E53" s="29"/>
      <c r="F53" s="14"/>
      <c r="G53" s="31"/>
      <c r="H53" s="28"/>
      <c r="I53" s="53"/>
      <c r="J53" s="53"/>
      <c r="K53" s="53"/>
      <c r="L53" s="46"/>
      <c r="M53" s="88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 spans="1:23" s="54" customFormat="1" ht="12.6" customHeight="1" x14ac:dyDescent="0.25">
      <c r="A54" s="30"/>
      <c r="B54" s="30"/>
      <c r="C54" s="14"/>
      <c r="D54" s="14"/>
      <c r="E54" s="29"/>
      <c r="F54" s="14"/>
      <c r="G54" s="31"/>
      <c r="H54" s="28"/>
      <c r="I54" s="53"/>
      <c r="J54" s="53"/>
      <c r="K54" s="53"/>
      <c r="L54" s="46"/>
      <c r="M54" s="88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pans="1:23" s="54" customFormat="1" ht="12.6" customHeight="1" x14ac:dyDescent="0.25">
      <c r="A55" s="30"/>
      <c r="B55" s="30"/>
      <c r="C55" s="14"/>
      <c r="D55" s="14"/>
      <c r="E55" s="29"/>
      <c r="F55" s="14"/>
      <c r="G55" s="31"/>
      <c r="H55" s="28"/>
      <c r="I55" s="53"/>
      <c r="J55" s="53"/>
      <c r="K55" s="53"/>
      <c r="L55" s="46"/>
      <c r="M55" s="88"/>
      <c r="N55" s="46"/>
      <c r="O55" s="46"/>
      <c r="P55" s="46"/>
      <c r="Q55" s="46"/>
      <c r="R55" s="46"/>
      <c r="S55" s="46"/>
      <c r="T55" s="46"/>
      <c r="U55" s="46"/>
      <c r="V55" s="46"/>
      <c r="W55" s="46"/>
    </row>
    <row r="56" spans="1:23" s="54" customFormat="1" ht="12.6" customHeight="1" x14ac:dyDescent="0.25">
      <c r="A56" s="30"/>
      <c r="B56" s="30"/>
      <c r="C56" s="14"/>
      <c r="D56" s="14"/>
      <c r="E56" s="29"/>
      <c r="F56" s="14"/>
      <c r="G56" s="31"/>
      <c r="H56" s="28"/>
      <c r="I56" s="53"/>
      <c r="J56" s="53"/>
      <c r="K56" s="53"/>
      <c r="L56" s="46"/>
      <c r="M56" s="88"/>
      <c r="N56" s="46"/>
      <c r="O56" s="46"/>
      <c r="P56" s="46"/>
      <c r="Q56" s="46"/>
      <c r="R56" s="46"/>
      <c r="S56" s="46"/>
      <c r="T56" s="46"/>
      <c r="U56" s="46"/>
      <c r="V56" s="46"/>
      <c r="W56" s="46"/>
    </row>
    <row r="64" spans="1:23" s="54" customFormat="1" ht="12.6" customHeight="1" x14ac:dyDescent="0.25">
      <c r="A64" s="29"/>
      <c r="B64" s="29"/>
      <c r="C64" s="14"/>
      <c r="D64" s="14"/>
      <c r="E64" s="29"/>
      <c r="F64" s="14"/>
      <c r="G64" s="14"/>
      <c r="H64" s="14"/>
      <c r="I64" s="53"/>
      <c r="J64" s="53"/>
      <c r="K64" s="53"/>
      <c r="L64" s="46"/>
      <c r="M64" s="88"/>
      <c r="N64" s="46"/>
      <c r="O64" s="46"/>
      <c r="P64" s="46"/>
      <c r="Q64" s="46"/>
      <c r="R64" s="46"/>
      <c r="S64" s="46"/>
      <c r="T64" s="46"/>
      <c r="U64" s="46"/>
      <c r="V64" s="46"/>
      <c r="W64" s="46"/>
    </row>
  </sheetData>
  <sortState ref="A1:W207">
    <sortCondition ref="A1:A207"/>
    <sortCondition ref="B1:B207"/>
  </sortState>
  <printOptions horizontalCentered="1"/>
  <pageMargins left="0.5" right="0" top="0.5" bottom="0.24" header="0.5" footer="0.33"/>
  <pageSetup scale="68" fitToHeight="0" orientation="landscape" r:id="rId1"/>
  <headerFooter alignWithMargins="0"/>
  <rowBreaks count="1" manualBreakCount="1">
    <brk id="3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form6</vt:lpstr>
      <vt:lpstr>Est Copy</vt:lpstr>
      <vt:lpstr>Prop Copy</vt:lpstr>
      <vt:lpstr>Sheet3</vt:lpstr>
      <vt:lpstr>'Est Copy'!Print_Area</vt:lpstr>
      <vt:lpstr>form6!Print_Area</vt:lpstr>
      <vt:lpstr>'Prop Copy'!Print_Area</vt:lpstr>
      <vt:lpstr>'Est Copy'!Print_Titles</vt:lpstr>
      <vt:lpstr>form6!Print_Titles</vt:lpstr>
      <vt:lpstr>'Prop Copy'!Print_Titles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&amp; FISCAL PLANNING</dc:creator>
  <cp:lastModifiedBy>Frame, Adrienne</cp:lastModifiedBy>
  <cp:lastPrinted>2017-04-26T16:23:11Z</cp:lastPrinted>
  <dcterms:created xsi:type="dcterms:W3CDTF">1998-05-08T01:10:19Z</dcterms:created>
  <dcterms:modified xsi:type="dcterms:W3CDTF">2017-07-13T20:25:51Z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14.5</vt:lpwstr>
  </property>
</Properties>
</file>